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ปัจจุบัน  พฤษภาคม 2568\งานปัจจุบัน  พฤษภาคม 2568\งานปัจจุบัน พฤษภาคม 2568\แบบรายงานภาระงาน สายวิชาการ\"/>
    </mc:Choice>
  </mc:AlternateContent>
  <bookViews>
    <workbookView xWindow="0" yWindow="0" windowWidth="16395" windowHeight="5430" tabRatio="865" activeTab="1"/>
  </bookViews>
  <sheets>
    <sheet name="คำชี้แจง" sheetId="11" r:id="rId1"/>
    <sheet name="เกณฑ์คะแนนตัวชี้วัด-ตอนที่ 1+2" sheetId="9" r:id="rId2"/>
    <sheet name="-สอน" sheetId="21" r:id="rId3"/>
    <sheet name="-วิจัยและงานวิชาการอื่น" sheetId="22" r:id="rId4"/>
    <sheet name="-บริการวิชาการ" sheetId="23" r:id="rId5"/>
    <sheet name="-ทำนุบำรุงศิลปวัฒนธรรม" sheetId="25" r:id="rId6"/>
    <sheet name="-อื่นๆ" sheetId="26" r:id="rId7"/>
    <sheet name="เอกสารแนบท้ายป.มบส.1 (ตอนที่ 3)" sheetId="10" r:id="rId8"/>
    <sheet name="ป.มบส.2" sheetId="28" r:id="rId9"/>
    <sheet name="ป.มบส.3" sheetId="29" r:id="rId10"/>
  </sheets>
  <definedNames>
    <definedName name="_xlnm.Print_Area" localSheetId="1">'เกณฑ์คะแนนตัวชี้วัด-ตอนที่ 1+2'!$A$1:$L$98</definedName>
    <definedName name="_xlnm.Print_Area" localSheetId="5">'-ทำนุบำรุงศิลปวัฒนธรรม'!$A$1:$P$40</definedName>
    <definedName name="_xlnm.Print_Area" localSheetId="4">'-บริการวิชาการ'!$A$1:$AA$162</definedName>
    <definedName name="_xlnm.Print_Area" localSheetId="8">ป.มบส.2!$A$1:$M$45</definedName>
    <definedName name="_xlnm.Print_Area" localSheetId="3">'-วิจัยและงานวิชาการอื่น'!$A$1:$AG$91</definedName>
    <definedName name="_xlnm.Print_Area" localSheetId="2">'-สอน'!$A$1:$V$323</definedName>
    <definedName name="_xlnm.Print_Area" localSheetId="6">'-อื่นๆ'!$A$1:$K$78</definedName>
    <definedName name="_xlnm.Print_Area" localSheetId="7">'เอกสารแนบท้ายป.มบส.1 (ตอนที่ 3)'!$A$1:$K$80</definedName>
    <definedName name="_xlnm.Print_Titles" localSheetId="1">'เกณฑ์คะแนนตัวชี้วัด-ตอนที่ 1+2'!$33:$34</definedName>
    <definedName name="_xlnm.Print_Titles" localSheetId="7">'เอกสารแนบท้ายป.มบส.1 (ตอนที่ 3)'!$2:$3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9" l="1"/>
  <c r="I5" i="28"/>
  <c r="C5" i="29" s="1"/>
  <c r="I4" i="28"/>
  <c r="F4" i="28"/>
  <c r="F8" i="29" s="1"/>
  <c r="F33" i="29" s="1"/>
  <c r="B8" i="29"/>
  <c r="B4" i="28"/>
  <c r="L19" i="28" l="1"/>
  <c r="L18" i="28"/>
  <c r="L17" i="28"/>
  <c r="L16" i="28"/>
  <c r="M5" i="28" a="1"/>
  <c r="M5" i="28" s="1"/>
  <c r="F5" i="29" s="1"/>
  <c r="F5" i="28" a="1"/>
  <c r="F5" i="28" s="1"/>
  <c r="B12" i="29" s="1"/>
  <c r="F39" i="29" s="1"/>
  <c r="F43" i="29" s="1"/>
  <c r="B5" i="28" a="1"/>
  <c r="B5" i="28" s="1"/>
  <c r="B11" i="29" s="1"/>
  <c r="S82" i="21"/>
  <c r="L20" i="28" l="1"/>
  <c r="E17" i="29" s="1"/>
  <c r="G17" i="29" s="1"/>
  <c r="O112" i="21"/>
  <c r="O147" i="21"/>
  <c r="O146" i="21"/>
  <c r="O5" i="21"/>
  <c r="O42" i="21"/>
  <c r="O41" i="21"/>
  <c r="R5" i="21"/>
  <c r="J5" i="21"/>
  <c r="J6" i="21"/>
  <c r="J7" i="21"/>
  <c r="J8" i="21"/>
  <c r="J9" i="21"/>
  <c r="J10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R7" i="21"/>
  <c r="R6" i="21"/>
  <c r="O6" i="21"/>
  <c r="E27" i="9" a="1"/>
  <c r="K5" i="23"/>
  <c r="U143" i="23"/>
  <c r="U144" i="23"/>
  <c r="U145" i="23"/>
  <c r="U146" i="23"/>
  <c r="U147" i="23"/>
  <c r="U148" i="23"/>
  <c r="U149" i="23"/>
  <c r="U150" i="23"/>
  <c r="U151" i="23"/>
  <c r="U152" i="23"/>
  <c r="J5" i="23"/>
  <c r="H5" i="23"/>
  <c r="I5" i="23" s="1"/>
  <c r="W144" i="23"/>
  <c r="X144" i="23" s="1"/>
  <c r="Y144" i="23" s="1"/>
  <c r="Z144" i="23" s="1"/>
  <c r="AA144" i="23" s="1"/>
  <c r="W145" i="23"/>
  <c r="X145" i="23" s="1"/>
  <c r="Y145" i="23" s="1"/>
  <c r="Z145" i="23" s="1"/>
  <c r="AA145" i="23" s="1"/>
  <c r="W146" i="23"/>
  <c r="X146" i="23" s="1"/>
  <c r="Y146" i="23" s="1"/>
  <c r="Z146" i="23" s="1"/>
  <c r="AA146" i="23" s="1"/>
  <c r="W147" i="23"/>
  <c r="X147" i="23" s="1"/>
  <c r="Y147" i="23" s="1"/>
  <c r="Z147" i="23" s="1"/>
  <c r="AA147" i="23" s="1"/>
  <c r="W148" i="23"/>
  <c r="X148" i="23" s="1"/>
  <c r="Y148" i="23" s="1"/>
  <c r="Z148" i="23" s="1"/>
  <c r="AA148" i="23" s="1"/>
  <c r="W149" i="23"/>
  <c r="X149" i="23"/>
  <c r="Y149" i="23" s="1"/>
  <c r="W150" i="23"/>
  <c r="X150" i="23" s="1"/>
  <c r="Y150" i="23" s="1"/>
  <c r="Z150" i="23" s="1"/>
  <c r="AA150" i="23" s="1"/>
  <c r="W151" i="23"/>
  <c r="X151" i="23" s="1"/>
  <c r="Y151" i="23" s="1"/>
  <c r="W152" i="23"/>
  <c r="X152" i="23" s="1"/>
  <c r="Y152" i="23" s="1"/>
  <c r="Z152" i="23" s="1"/>
  <c r="AA152" i="23" s="1"/>
  <c r="W143" i="23"/>
  <c r="X143" i="23" s="1"/>
  <c r="Y143" i="23" s="1"/>
  <c r="G138" i="23"/>
  <c r="G124" i="23"/>
  <c r="G110" i="23"/>
  <c r="G97" i="23"/>
  <c r="G83" i="23"/>
  <c r="G69" i="23"/>
  <c r="G55" i="23"/>
  <c r="G40" i="23"/>
  <c r="J82" i="22"/>
  <c r="AG54" i="22"/>
  <c r="AA9" i="22"/>
  <c r="AB9" i="22" s="1"/>
  <c r="AC9" i="22" s="1"/>
  <c r="AD9" i="22" s="1"/>
  <c r="AE9" i="22" s="1"/>
  <c r="AG9" i="22" s="1"/>
  <c r="V9" i="22"/>
  <c r="W9" i="22" s="1"/>
  <c r="X9" i="22" s="1"/>
  <c r="Y9" i="22" s="1"/>
  <c r="Q9" i="22"/>
  <c r="R9" i="22" s="1"/>
  <c r="S9" i="22" s="1"/>
  <c r="T9" i="22" s="1"/>
  <c r="Q10" i="22"/>
  <c r="R10" i="22"/>
  <c r="S10" i="22" s="1"/>
  <c r="T10" i="22" s="1"/>
  <c r="V10" i="22"/>
  <c r="W10" i="22"/>
  <c r="X10" i="22"/>
  <c r="Y10" i="22"/>
  <c r="AA10" i="22"/>
  <c r="AB10" i="22" s="1"/>
  <c r="AC10" i="22" s="1"/>
  <c r="AD10" i="22" s="1"/>
  <c r="AE10" i="22"/>
  <c r="AG10" i="22"/>
  <c r="Q11" i="22"/>
  <c r="R11" i="22" s="1"/>
  <c r="S11" i="22" s="1"/>
  <c r="T11" i="22" s="1"/>
  <c r="V11" i="22"/>
  <c r="W11" i="22"/>
  <c r="X11" i="22" s="1"/>
  <c r="Y11" i="22" s="1"/>
  <c r="AA11" i="22"/>
  <c r="AB11" i="22"/>
  <c r="AC11" i="22"/>
  <c r="AD11" i="22"/>
  <c r="AE11" i="22"/>
  <c r="AG11" i="22" s="1"/>
  <c r="Q12" i="22"/>
  <c r="R12" i="22"/>
  <c r="S12" i="22"/>
  <c r="T12" i="22"/>
  <c r="V12" i="22"/>
  <c r="W12" i="22" s="1"/>
  <c r="X12" i="22" s="1"/>
  <c r="Y12" i="22" s="1"/>
  <c r="AA12" i="22"/>
  <c r="AB12" i="22"/>
  <c r="AC12" i="22" s="1"/>
  <c r="AD12" i="22" s="1"/>
  <c r="AE12" i="22"/>
  <c r="AG12" i="22"/>
  <c r="Q13" i="22"/>
  <c r="R13" i="22"/>
  <c r="S13" i="22" s="1"/>
  <c r="T13" i="22" s="1"/>
  <c r="V13" i="22"/>
  <c r="W13" i="22"/>
  <c r="X13" i="22"/>
  <c r="Y13" i="22"/>
  <c r="AA13" i="22"/>
  <c r="AB13" i="22" s="1"/>
  <c r="AC13" i="22" s="1"/>
  <c r="AD13" i="22" s="1"/>
  <c r="AE13" i="22"/>
  <c r="AG13" i="22"/>
  <c r="Q14" i="22"/>
  <c r="R14" i="22" s="1"/>
  <c r="S14" i="22" s="1"/>
  <c r="T14" i="22" s="1"/>
  <c r="V14" i="22"/>
  <c r="W14" i="22"/>
  <c r="X14" i="22" s="1"/>
  <c r="Y14" i="22" s="1"/>
  <c r="AA14" i="22"/>
  <c r="AB14" i="22"/>
  <c r="AC14" i="22"/>
  <c r="AD14" i="22"/>
  <c r="AE14" i="22"/>
  <c r="AG14" i="22" s="1"/>
  <c r="Q15" i="22"/>
  <c r="R15" i="22"/>
  <c r="S15" i="22"/>
  <c r="T15" i="22"/>
  <c r="V15" i="22"/>
  <c r="W15" i="22" s="1"/>
  <c r="X15" i="22" s="1"/>
  <c r="Y15" i="22" s="1"/>
  <c r="AA15" i="22"/>
  <c r="AB15" i="22"/>
  <c r="AC15" i="22" s="1"/>
  <c r="AD15" i="22" s="1"/>
  <c r="AE15" i="22"/>
  <c r="AG15" i="22"/>
  <c r="O8" i="22"/>
  <c r="O9" i="22"/>
  <c r="O10" i="22"/>
  <c r="O11" i="22"/>
  <c r="O12" i="22"/>
  <c r="O13" i="22"/>
  <c r="O14" i="22"/>
  <c r="O15" i="22"/>
  <c r="G316" i="21"/>
  <c r="G298" i="21"/>
  <c r="O148" i="21"/>
  <c r="O149" i="21"/>
  <c r="O150" i="21"/>
  <c r="O113" i="21"/>
  <c r="O114" i="21"/>
  <c r="O115" i="21"/>
  <c r="O116" i="21"/>
  <c r="O8" i="21"/>
  <c r="R8" i="21"/>
  <c r="U8" i="21"/>
  <c r="O9" i="21"/>
  <c r="R9" i="21"/>
  <c r="U9" i="21"/>
  <c r="O10" i="21"/>
  <c r="R10" i="21"/>
  <c r="U10" i="21"/>
  <c r="O11" i="21"/>
  <c r="R11" i="21"/>
  <c r="U11" i="21"/>
  <c r="O12" i="21"/>
  <c r="R12" i="21"/>
  <c r="U12" i="21"/>
  <c r="O13" i="21"/>
  <c r="R13" i="21"/>
  <c r="U13" i="21"/>
  <c r="O14" i="21"/>
  <c r="R14" i="21"/>
  <c r="U14" i="21"/>
  <c r="O15" i="21"/>
  <c r="R15" i="21"/>
  <c r="U15" i="21"/>
  <c r="O16" i="21"/>
  <c r="R16" i="21"/>
  <c r="U16" i="21"/>
  <c r="O17" i="21"/>
  <c r="R17" i="21"/>
  <c r="U17" i="21"/>
  <c r="O18" i="21"/>
  <c r="R18" i="21"/>
  <c r="U18" i="21"/>
  <c r="O19" i="21"/>
  <c r="R19" i="21"/>
  <c r="U19" i="21"/>
  <c r="O20" i="21"/>
  <c r="R20" i="21"/>
  <c r="U20" i="21"/>
  <c r="O21" i="21"/>
  <c r="R21" i="21"/>
  <c r="U21" i="21"/>
  <c r="O22" i="21"/>
  <c r="R22" i="21"/>
  <c r="U22" i="21"/>
  <c r="O23" i="21"/>
  <c r="R23" i="21"/>
  <c r="U23" i="21"/>
  <c r="U6" i="21"/>
  <c r="O7" i="21"/>
  <c r="U7" i="21"/>
  <c r="K70" i="10"/>
  <c r="D79" i="10" s="1"/>
  <c r="E97" i="9" s="1"/>
  <c r="AA8" i="22"/>
  <c r="AB8" i="22" s="1"/>
  <c r="AC8" i="22" s="1"/>
  <c r="V8" i="22"/>
  <c r="W8" i="22" s="1"/>
  <c r="X8" i="22" s="1"/>
  <c r="Q8" i="22"/>
  <c r="R8" i="22" s="1"/>
  <c r="S8" i="22" s="1"/>
  <c r="V6" i="21" l="1"/>
  <c r="Z143" i="23"/>
  <c r="AA143" i="23" s="1"/>
  <c r="V7" i="21"/>
  <c r="V9" i="21"/>
  <c r="Z151" i="23"/>
  <c r="AA151" i="23" s="1"/>
  <c r="Z149" i="23"/>
  <c r="AA149" i="23" s="1"/>
  <c r="T8" i="22"/>
  <c r="Y8" i="22"/>
  <c r="AD8" i="22"/>
  <c r="AE8" i="22" s="1"/>
  <c r="AG8" i="22" s="1"/>
  <c r="V16" i="21"/>
  <c r="V14" i="21"/>
  <c r="V19" i="21"/>
  <c r="V21" i="21"/>
  <c r="V18" i="21"/>
  <c r="V10" i="21"/>
  <c r="V15" i="21"/>
  <c r="V20" i="21"/>
  <c r="V12" i="21"/>
  <c r="V23" i="21"/>
  <c r="V17" i="21"/>
  <c r="V11" i="21"/>
  <c r="V22" i="21"/>
  <c r="V13" i="21"/>
  <c r="V8" i="21"/>
  <c r="N15" i="9"/>
  <c r="N16" i="9"/>
  <c r="N17" i="9"/>
  <c r="M17" i="9"/>
  <c r="M16" i="9"/>
  <c r="M15" i="9"/>
  <c r="I53" i="26"/>
  <c r="I54" i="26" s="1"/>
  <c r="H72" i="26"/>
  <c r="K47" i="26"/>
  <c r="E28" i="9" a="1"/>
  <c r="J7" i="23"/>
  <c r="K7" i="23" s="1"/>
  <c r="E26" i="9" a="1"/>
  <c r="P266" i="21"/>
  <c r="P267" i="21"/>
  <c r="P268" i="21"/>
  <c r="P269" i="21"/>
  <c r="P270" i="21"/>
  <c r="P271" i="21"/>
  <c r="P272" i="21"/>
  <c r="P273" i="21"/>
  <c r="P274" i="21"/>
  <c r="P275" i="21"/>
  <c r="P276" i="21"/>
  <c r="P277" i="21"/>
  <c r="P278" i="21"/>
  <c r="P279" i="21"/>
  <c r="P265" i="21"/>
  <c r="G257" i="21"/>
  <c r="G258" i="21"/>
  <c r="G259" i="21"/>
  <c r="G260" i="21"/>
  <c r="G256" i="21"/>
  <c r="H249" i="21"/>
  <c r="H248" i="21"/>
  <c r="H247" i="21"/>
  <c r="H246" i="21"/>
  <c r="H245" i="21"/>
  <c r="H250" i="21" s="1"/>
  <c r="G253" i="21"/>
  <c r="O181" i="21"/>
  <c r="T181" i="21" s="1"/>
  <c r="O182" i="21"/>
  <c r="T182" i="21" s="1"/>
  <c r="O183" i="21"/>
  <c r="T183" i="21" s="1"/>
  <c r="O184" i="21"/>
  <c r="T184" i="21" s="1"/>
  <c r="O180" i="21"/>
  <c r="T180" i="21" s="1"/>
  <c r="T150" i="21"/>
  <c r="S83" i="21"/>
  <c r="S84" i="21"/>
  <c r="S85" i="21"/>
  <c r="S86" i="21"/>
  <c r="R41" i="21"/>
  <c r="S41" i="21" s="1"/>
  <c r="R42" i="21"/>
  <c r="S42" i="21" s="1"/>
  <c r="O43" i="21"/>
  <c r="R43" i="21" s="1"/>
  <c r="S43" i="21" s="1"/>
  <c r="O44" i="21"/>
  <c r="R44" i="21" s="1"/>
  <c r="S44" i="21" s="1"/>
  <c r="K46" i="26"/>
  <c r="K45" i="26"/>
  <c r="K44" i="26"/>
  <c r="K43" i="26"/>
  <c r="K42" i="26"/>
  <c r="K41" i="26"/>
  <c r="K40" i="26"/>
  <c r="K39" i="26"/>
  <c r="K38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L14" i="26"/>
  <c r="H14" i="26" s="1"/>
  <c r="Q34" i="25"/>
  <c r="G34" i="25" s="1"/>
  <c r="P15" i="25"/>
  <c r="P14" i="25"/>
  <c r="P13" i="25"/>
  <c r="P12" i="25"/>
  <c r="P11" i="25"/>
  <c r="P10" i="25"/>
  <c r="P9" i="25"/>
  <c r="P8" i="25"/>
  <c r="P7" i="25"/>
  <c r="P6" i="25"/>
  <c r="J24" i="23"/>
  <c r="K24" i="23" s="1"/>
  <c r="H24" i="23"/>
  <c r="I24" i="23" s="1"/>
  <c r="J23" i="23"/>
  <c r="K23" i="23" s="1"/>
  <c r="H23" i="23"/>
  <c r="I23" i="23" s="1"/>
  <c r="J22" i="23"/>
  <c r="K22" i="23" s="1"/>
  <c r="H22" i="23"/>
  <c r="I22" i="23" s="1"/>
  <c r="J21" i="23"/>
  <c r="K21" i="23" s="1"/>
  <c r="H21" i="23"/>
  <c r="I21" i="23" s="1"/>
  <c r="J20" i="23"/>
  <c r="K20" i="23" s="1"/>
  <c r="H20" i="23"/>
  <c r="I20" i="23" s="1"/>
  <c r="J19" i="23"/>
  <c r="K19" i="23" s="1"/>
  <c r="H19" i="23"/>
  <c r="I19" i="23" s="1"/>
  <c r="J18" i="23"/>
  <c r="K18" i="23" s="1"/>
  <c r="H18" i="23"/>
  <c r="I18" i="23" s="1"/>
  <c r="J17" i="23"/>
  <c r="K17" i="23" s="1"/>
  <c r="H17" i="23"/>
  <c r="I17" i="23" s="1"/>
  <c r="J16" i="23"/>
  <c r="K16" i="23" s="1"/>
  <c r="H16" i="23"/>
  <c r="I16" i="23" s="1"/>
  <c r="J15" i="23"/>
  <c r="K15" i="23" s="1"/>
  <c r="H15" i="23"/>
  <c r="I15" i="23" s="1"/>
  <c r="J14" i="23"/>
  <c r="K14" i="23" s="1"/>
  <c r="H14" i="23"/>
  <c r="I14" i="23" s="1"/>
  <c r="J13" i="23"/>
  <c r="K13" i="23" s="1"/>
  <c r="H13" i="23"/>
  <c r="I13" i="23" s="1"/>
  <c r="J12" i="23"/>
  <c r="K12" i="23" s="1"/>
  <c r="H12" i="23"/>
  <c r="I12" i="23" s="1"/>
  <c r="J11" i="23"/>
  <c r="K11" i="23" s="1"/>
  <c r="H11" i="23"/>
  <c r="I11" i="23" s="1"/>
  <c r="J10" i="23"/>
  <c r="K10" i="23" s="1"/>
  <c r="H10" i="23"/>
  <c r="I10" i="23" s="1"/>
  <c r="J9" i="23"/>
  <c r="K9" i="23" s="1"/>
  <c r="H9" i="23"/>
  <c r="I9" i="23" s="1"/>
  <c r="J8" i="23"/>
  <c r="K8" i="23" s="1"/>
  <c r="H8" i="23"/>
  <c r="I8" i="23" s="1"/>
  <c r="H7" i="23"/>
  <c r="I7" i="23" s="1"/>
  <c r="J6" i="23"/>
  <c r="K6" i="23" s="1"/>
  <c r="H6" i="23"/>
  <c r="I6" i="23" s="1"/>
  <c r="AH63" i="22"/>
  <c r="AG63" i="22"/>
  <c r="AH62" i="22"/>
  <c r="AG62" i="22"/>
  <c r="AH61" i="22"/>
  <c r="AG61" i="22"/>
  <c r="AH60" i="22"/>
  <c r="AG60" i="22"/>
  <c r="AH59" i="22"/>
  <c r="AG59" i="22"/>
  <c r="AH58" i="22"/>
  <c r="AG58" i="22"/>
  <c r="AH57" i="22"/>
  <c r="AG57" i="22"/>
  <c r="AH56" i="22"/>
  <c r="AG56" i="22"/>
  <c r="AH55" i="22"/>
  <c r="AG55" i="22"/>
  <c r="AH54" i="22"/>
  <c r="K48" i="22"/>
  <c r="K47" i="22"/>
  <c r="K46" i="22"/>
  <c r="K45" i="22"/>
  <c r="K44" i="22"/>
  <c r="K43" i="22"/>
  <c r="K42" i="22"/>
  <c r="K41" i="22"/>
  <c r="K40" i="22"/>
  <c r="O39" i="22"/>
  <c r="K39" i="22" s="1"/>
  <c r="AH31" i="22"/>
  <c r="AG31" i="22"/>
  <c r="AH30" i="22"/>
  <c r="AG30" i="22"/>
  <c r="AH29" i="22"/>
  <c r="AG29" i="22"/>
  <c r="AH28" i="22"/>
  <c r="AG28" i="22"/>
  <c r="AH27" i="22"/>
  <c r="AG27" i="22"/>
  <c r="AH26" i="22"/>
  <c r="AG26" i="22"/>
  <c r="AH25" i="22"/>
  <c r="AG25" i="22"/>
  <c r="AH24" i="22"/>
  <c r="AG24" i="22"/>
  <c r="AH23" i="22"/>
  <c r="AG23" i="22"/>
  <c r="AH22" i="22"/>
  <c r="AG22" i="22"/>
  <c r="AH15" i="22"/>
  <c r="AH14" i="22"/>
  <c r="AH13" i="22"/>
  <c r="AH12" i="22"/>
  <c r="AH11" i="22"/>
  <c r="AH10" i="22"/>
  <c r="AH9" i="22"/>
  <c r="AH8" i="22"/>
  <c r="AH7" i="22"/>
  <c r="AH6" i="22"/>
  <c r="O228" i="21"/>
  <c r="T228" i="21" s="1"/>
  <c r="O227" i="21"/>
  <c r="T227" i="21" s="1"/>
  <c r="O226" i="21"/>
  <c r="T226" i="21" s="1"/>
  <c r="O225" i="21"/>
  <c r="T225" i="21" s="1"/>
  <c r="O224" i="21"/>
  <c r="T224" i="21" s="1"/>
  <c r="O206" i="21"/>
  <c r="T206" i="21" s="1"/>
  <c r="O205" i="21"/>
  <c r="T205" i="21" s="1"/>
  <c r="O204" i="21"/>
  <c r="T204" i="21" s="1"/>
  <c r="O203" i="21"/>
  <c r="T203" i="21" s="1"/>
  <c r="O202" i="21"/>
  <c r="T202" i="21" s="1"/>
  <c r="T149" i="21"/>
  <c r="T148" i="21"/>
  <c r="T147" i="21"/>
  <c r="T146" i="21"/>
  <c r="T116" i="21"/>
  <c r="T115" i="21"/>
  <c r="T114" i="21"/>
  <c r="T113" i="21"/>
  <c r="T112" i="21"/>
  <c r="O46" i="21"/>
  <c r="R46" i="21" s="1"/>
  <c r="S46" i="21" s="1"/>
  <c r="O45" i="21"/>
  <c r="R45" i="21" s="1"/>
  <c r="S45" i="21" s="1"/>
  <c r="V36" i="21"/>
  <c r="V35" i="21"/>
  <c r="V34" i="21"/>
  <c r="V33" i="21"/>
  <c r="V32" i="21"/>
  <c r="V31" i="21"/>
  <c r="V30" i="21"/>
  <c r="V29" i="21"/>
  <c r="V28" i="21"/>
  <c r="V27" i="21"/>
  <c r="U5" i="21"/>
  <c r="V5" i="21" s="1"/>
  <c r="F18" i="9" l="1"/>
  <c r="G25" i="23"/>
  <c r="K25" i="23" s="1"/>
  <c r="F25" i="23"/>
  <c r="K48" i="26"/>
  <c r="AA153" i="23"/>
  <c r="AG6" i="22"/>
  <c r="AG7" i="22"/>
  <c r="H33" i="26"/>
  <c r="P16" i="25"/>
  <c r="K36" i="25" s="1"/>
  <c r="E28" i="9" s="1"/>
  <c r="AG32" i="22"/>
  <c r="AG64" i="22"/>
  <c r="K49" i="22"/>
  <c r="P280" i="21"/>
  <c r="G261" i="21"/>
  <c r="T185" i="21"/>
  <c r="T207" i="21"/>
  <c r="T117" i="21"/>
  <c r="S87" i="21"/>
  <c r="V37" i="21"/>
  <c r="T151" i="21"/>
  <c r="T229" i="21"/>
  <c r="R47" i="21"/>
  <c r="S47" i="21" s="1"/>
  <c r="G26" i="23" l="1"/>
  <c r="O155" i="23"/>
  <c r="E27" i="9" s="1"/>
  <c r="I75" i="26"/>
  <c r="E29" i="9" s="1"/>
  <c r="V24" i="21"/>
  <c r="Q318" i="21" s="1"/>
  <c r="E25" i="9" s="1" a="1"/>
  <c r="E25" i="9" s="1"/>
  <c r="AG16" i="22" l="1"/>
  <c r="P84" i="22" s="1"/>
  <c r="E26" i="9" s="1"/>
  <c r="H25" i="9" l="1"/>
  <c r="B79" i="10"/>
  <c r="A79" i="10"/>
  <c r="B78" i="10"/>
  <c r="A78" i="10"/>
  <c r="B77" i="10"/>
  <c r="A77" i="10"/>
  <c r="B76" i="10"/>
  <c r="A76" i="10"/>
  <c r="B75" i="10"/>
  <c r="A75" i="10"/>
  <c r="B74" i="10"/>
  <c r="A74" i="10"/>
  <c r="L69" i="10"/>
  <c r="L70" i="10" s="1"/>
  <c r="L68" i="10"/>
  <c r="N66" i="10"/>
  <c r="K66" i="10"/>
  <c r="L64" i="10"/>
  <c r="L62" i="10"/>
  <c r="L60" i="10"/>
  <c r="K58" i="10"/>
  <c r="D77" i="10" s="1"/>
  <c r="E95" i="9" s="1"/>
  <c r="L57" i="10"/>
  <c r="L58" i="10" s="1"/>
  <c r="K55" i="10"/>
  <c r="D76" i="10" s="1"/>
  <c r="E94" i="9" s="1"/>
  <c r="L54" i="10"/>
  <c r="L53" i="10"/>
  <c r="L35" i="10"/>
  <c r="N33" i="10"/>
  <c r="N55" i="10" s="1"/>
  <c r="N58" i="10" s="1"/>
  <c r="K33" i="10"/>
  <c r="D75" i="10" s="1"/>
  <c r="E93" i="9" s="1"/>
  <c r="L32" i="10"/>
  <c r="L31" i="10"/>
  <c r="L27" i="10"/>
  <c r="K25" i="10"/>
  <c r="D74" i="10" s="1"/>
  <c r="L22" i="10"/>
  <c r="L12" i="10"/>
  <c r="L11" i="10"/>
  <c r="N11" i="10" s="1"/>
  <c r="L9" i="10"/>
  <c r="L8" i="10"/>
  <c r="N8" i="10" s="1"/>
  <c r="L7" i="10"/>
  <c r="N7" i="10" s="1"/>
  <c r="L6" i="10"/>
  <c r="N6" i="10" s="1"/>
  <c r="L5" i="10"/>
  <c r="L77" i="9"/>
  <c r="E86" i="9" s="1"/>
  <c r="L73" i="9"/>
  <c r="E85" i="9" s="1"/>
  <c r="L62" i="9"/>
  <c r="E83" i="9" s="1"/>
  <c r="L65" i="9"/>
  <c r="E84" i="9" s="1"/>
  <c r="M75" i="9"/>
  <c r="L56" i="9"/>
  <c r="E82" i="9" s="1"/>
  <c r="M50" i="9"/>
  <c r="M55" i="9"/>
  <c r="L48" i="9"/>
  <c r="E81" i="9" s="1"/>
  <c r="M60" i="9"/>
  <c r="M36" i="9"/>
  <c r="O36" i="9" s="1"/>
  <c r="M37" i="9"/>
  <c r="O37" i="9" s="1"/>
  <c r="M38" i="9"/>
  <c r="O38" i="9" s="1"/>
  <c r="M39" i="9"/>
  <c r="O39" i="9" s="1"/>
  <c r="M40" i="9"/>
  <c r="M42" i="9"/>
  <c r="O42" i="9" s="1"/>
  <c r="M43" i="9"/>
  <c r="O44" i="9" s="1"/>
  <c r="M45" i="9"/>
  <c r="M58" i="9"/>
  <c r="M61" i="9"/>
  <c r="M64" i="9"/>
  <c r="M65" i="9" s="1"/>
  <c r="M67" i="9"/>
  <c r="M69" i="9"/>
  <c r="M71" i="9"/>
  <c r="M76" i="9"/>
  <c r="M77" i="9" s="1"/>
  <c r="B81" i="9"/>
  <c r="B82" i="9"/>
  <c r="B83" i="9"/>
  <c r="B84" i="9"/>
  <c r="B85" i="9"/>
  <c r="B86" i="9"/>
  <c r="A86" i="9"/>
  <c r="A85" i="9"/>
  <c r="A84" i="9"/>
  <c r="A83" i="9"/>
  <c r="A82" i="9"/>
  <c r="A81" i="9"/>
  <c r="O73" i="9"/>
  <c r="O56" i="9"/>
  <c r="O62" i="9" s="1"/>
  <c r="O65" i="9" s="1"/>
  <c r="H28" i="9"/>
  <c r="H29" i="9"/>
  <c r="E24" i="9"/>
  <c r="U8" i="9"/>
  <c r="D78" i="10" l="1"/>
  <c r="E96" i="9" s="1"/>
  <c r="J71" i="10"/>
  <c r="E92" i="9"/>
  <c r="L33" i="10"/>
  <c r="L66" i="10"/>
  <c r="L55" i="10"/>
  <c r="L25" i="10"/>
  <c r="N5" i="10"/>
  <c r="N25" i="10" s="1"/>
  <c r="N70" i="10"/>
  <c r="N71" i="10" s="1"/>
  <c r="I78" i="9"/>
  <c r="E87" i="9" s="1"/>
  <c r="M73" i="9"/>
  <c r="M62" i="9"/>
  <c r="M54" i="9"/>
  <c r="M56" i="9" s="1"/>
  <c r="M48" i="9"/>
  <c r="O77" i="9"/>
  <c r="O78" i="9" s="1"/>
  <c r="O48" i="9"/>
  <c r="E30" i="9"/>
  <c r="H30" i="9" l="1"/>
  <c r="D80" i="10"/>
  <c r="E98" i="9" s="1"/>
  <c r="E16" i="29" s="1"/>
  <c r="G16" i="29" l="1"/>
  <c r="G18" i="29" s="1"/>
  <c r="C20" i="29" s="1"/>
</calcChain>
</file>

<file path=xl/sharedStrings.xml><?xml version="1.0" encoding="utf-8"?>
<sst xmlns="http://schemas.openxmlformats.org/spreadsheetml/2006/main" count="1640" uniqueCount="574">
  <si>
    <t>คณะครุศาสตร์</t>
  </si>
  <si>
    <t>ลำดับ</t>
  </si>
  <si>
    <t>เกณฑ์คะแนน</t>
  </si>
  <si>
    <t>รายการประเมิน</t>
  </si>
  <si>
    <t>ดำเนินการเขียนข้อเสนอโครงการแล้วเสร็จสมบูรณ์</t>
  </si>
  <si>
    <t>นำนวัตกรรมไปใช้ประโยชน์ในการพัฒนาผู้เรียนหรือพัฒนาการเรียนการสอน</t>
  </si>
  <si>
    <t>คะแนน</t>
  </si>
  <si>
    <t>1 คะแนน</t>
  </si>
  <si>
    <t>2 คะแนน</t>
  </si>
  <si>
    <t>4 คะแนนขึ้นไป</t>
  </si>
  <si>
    <t>รายวิชา</t>
  </si>
  <si>
    <t>จำนวน</t>
  </si>
  <si>
    <t>หน่วยกิต</t>
  </si>
  <si>
    <t>หน่วยชั่วโมงภาระงานต่อสัปดาห์</t>
  </si>
  <si>
    <t xml:space="preserve"> - ภาระงานบริหาร</t>
  </si>
  <si>
    <t xml:space="preserve"> - ภาระงานสอน</t>
  </si>
  <si>
    <t xml:space="preserve"> - ภาระงานวิจัยและงานวิชาการอื่น</t>
  </si>
  <si>
    <t xml:space="preserve"> - ภาระงานบริการวิชาการ</t>
  </si>
  <si>
    <t xml:space="preserve"> - ภาระงานทำนุบำรุงศิลปวัฒนธรรม</t>
  </si>
  <si>
    <t xml:space="preserve"> - ภาระงานอื่นๆ</t>
  </si>
  <si>
    <t xml:space="preserve">คำชี้แจง </t>
  </si>
  <si>
    <t>1. ภาระงานเป็นไปตามข้อบังคับฯ ว่าด้วยการกำหนดภาระงานทางวิชาการของผู้ดำรงตำแหน่งอาจารย์ ผู้ช่วยศาสตราจารย์ รองศาสตราจารย์ และศาสตราจารย์ พ.ศ. 2565</t>
  </si>
  <si>
    <t>ตอนที่ 1</t>
  </si>
  <si>
    <t>ข้อมูลผู้รับการประเมิน</t>
  </si>
  <si>
    <t>ชื่อ</t>
  </si>
  <si>
    <t>นามสกุล</t>
  </si>
  <si>
    <t>หน่วยงาน</t>
  </si>
  <si>
    <t>ตำแหน่งทางวิชาการ</t>
  </si>
  <si>
    <t>ตำแหน่งทางบริหาร</t>
  </si>
  <si>
    <t>บริหาร</t>
  </si>
  <si>
    <t>สอน</t>
  </si>
  <si>
    <t>ตอนที่ 2</t>
  </si>
  <si>
    <t>ข้อมูลภาระงานตามข้อบังคับฯ ว่าด้วยการกำหนดภาระงานทางวิชาการของผู้ดำรงตำแหน่งอาจารย์ ผู้ช่วยศาสตราจารย์ รองศาสตราจารย์ และศาสตราจารย์ พ.ศ. 2565</t>
  </si>
  <si>
    <t>2.1 ภาระงานสอนรายวิชา</t>
  </si>
  <si>
    <t xml:space="preserve">จำนวนหน่วยกิต </t>
  </si>
  <si>
    <t>จำนวนหน่วยกิตรวม</t>
  </si>
  <si>
    <t>จำนวนผู้สอน</t>
  </si>
  <si>
    <t>คน (นับรวมผู้รับการประเมิน)</t>
  </si>
  <si>
    <t>2.3 ภาระงานทั้งหมด</t>
  </si>
  <si>
    <t>รายวิชาที่นำมาใช้ในการรายงาน (รายงานขั้นต่ำให้ครบตามเกณฑ์ฯ)</t>
  </si>
  <si>
    <t>ภาระงานทั้งหมด</t>
  </si>
  <si>
    <t xml:space="preserve">ไม่น้อยกว่า 1 รายวิชา ซึ่งเทียบค่าได้ไม่น้อยกว่าสามหน่วยกิตในระบบทวิภาค โดยไม่นับรวมรายวิชาฝึกงาน/ฝึกภาคสนาม/ฝึกประสบการณ์วิชาชีพ กรณีรายวิชาที่มีผู้สอนมากกว่าหนึ่งคนให้คำนวณภาระงานตามสัดส่วนจำนวนชั่วโมงที่ได้ทำการสอนจริง </t>
  </si>
  <si>
    <t>ผลการประเมินภาระงานตามข้อบังคับ</t>
  </si>
  <si>
    <t xml:space="preserve">       ไม่ผ่าน</t>
  </si>
  <si>
    <t>เนื่องจาก</t>
  </si>
  <si>
    <t>ตอนที่ 3</t>
  </si>
  <si>
    <t>การคิดค่าภาระงานให้เป็นไปตามประกาศฯ เรื่องหลักเกณฑ์การคิดค่าภาระงานของผู้ดำรงตำแหน่งอาจารย์ ผู้ช่วยศาสตราจารย์ รองศาสตราจารย์ และศาสตราจารย์</t>
  </si>
  <si>
    <t>1.1 การจัดทำรายละเอียดของรายวิชาที่เน้นผลลัพธ์การเรียนรู้เป็นสำคัญ และนำส่งตามกำหนดเวลา</t>
  </si>
  <si>
    <t>จำนวนนักศึกษาที่สำเร็จการศึกษาตามแผนการศึกษาของหลักสูตร</t>
  </si>
  <si>
    <t>x 5</t>
  </si>
  <si>
    <t>1.4 ผลการประเมินการสอนโดยผู้เรียน</t>
  </si>
  <si>
    <t>1.5 ร้อยละของจำนวนนักศึกษาที่สำเร็จตามแผนการศึกษา</t>
  </si>
  <si>
    <t>ผลรวมคะแนนด้านการสอน</t>
  </si>
  <si>
    <t>ผลการประเมิน
โดยผู้ประเมิน</t>
  </si>
  <si>
    <t>ด้านการสอน (ค่าน้ำหนัก 40%)</t>
  </si>
  <si>
    <t>คะแนนเต็ม</t>
  </si>
  <si>
    <t>ผลรวมคะแนนด้านการวิจัย</t>
  </si>
  <si>
    <t>มีการดำเนินการ 
1 ข้อ</t>
  </si>
  <si>
    <t>มีการดำเนินการ 
5 ข้อขึ้นไป</t>
  </si>
  <si>
    <t>มีการดำเนินการ 
4 ข้อ</t>
  </si>
  <si>
    <t>มีการดำเนินการ 
3 ข้อ</t>
  </si>
  <si>
    <t>มีการดำเนินการ 
2 ข้อ</t>
  </si>
  <si>
    <r>
      <t xml:space="preserve">2.2 ผลงานทางวิชาการ </t>
    </r>
    <r>
      <rPr>
        <sz val="16"/>
        <color theme="1"/>
        <rFont val="TH SarabunPSK"/>
        <family val="2"/>
      </rPr>
      <t xml:space="preserve">อย่างน้อย 1 รายการ ในรอบ 5 ปีย้อนหลัง  ที่ดำเนินการสอดคล้องกับนิยาม รูปแบบ การเผยแพร่ และลักษณะการมีส่วนร่วมในผลงานทางวิชาการ ตามประกาศ ก.พ.อ. </t>
    </r>
  </si>
  <si>
    <t>3.1 การบริการวิชาการเพื่อการพัฒนาท้องถิ่นหรือชุมชน</t>
  </si>
  <si>
    <t>ค่าถ่วงน้ำหนัก</t>
  </si>
  <si>
    <t>ผลถ่วงน้ำหนัก</t>
  </si>
  <si>
    <t>ผลการประเมินตนเอง</t>
  </si>
  <si>
    <t>ผลรวมคะแนนด้านบริการวิชาการ</t>
  </si>
  <si>
    <t>เข้าร่วมกิจกรรม 
1 ครั้ง</t>
  </si>
  <si>
    <t>เข้าร่วมกิจกรรม 
2 ครั้ง</t>
  </si>
  <si>
    <t>เข้าร่วมกิจกรรม 
3 ครั้ง</t>
  </si>
  <si>
    <t>เข้าร่วมกิจกรรม 
4 ครั้ง</t>
  </si>
  <si>
    <t>จำนวนชั่วโมงที่เข้าร่วมกิจกรรมเพื่อพัฒนาตนเองในรอบการประเมิน</t>
  </si>
  <si>
    <t>จำนวนโครงการ/กิจกรรมของหลักสูตร/ภาควิชา/คณะที่เข้าร่วมในรอบการประเมิน</t>
  </si>
  <si>
    <t>5.3 การมีส่วนร่วมหรือการเข้าร่วมกิจกรรมหรือการประชุมของมหาวิทยาลัย</t>
  </si>
  <si>
    <t>ผลรวมคะแนนด้านศิลปวัฒนธรรม</t>
  </si>
  <si>
    <t>ผลรวมคะแนนด้านสนับสนุนกิจกรรมของหลักสูตร/ภาควิชา/คณะ/มหาวิทยาลัย</t>
  </si>
  <si>
    <t>แบบรายงานภาระงานและประเมินผลสัมฤทธิ์ของงานประกอบการประเมินผลการปฏิบัติราชการของบุคลากรสายวิชาการ 
สังกัดมหาวิทยาลัยราชภัฏบ้านสมเด็จเจ้าพระยา</t>
  </si>
  <si>
    <t>ตัวชี้วัดและเกณฑ์คะแนนการประเมินผลสัมฤทธิ์ของงาน</t>
  </si>
  <si>
    <t>สรุปผลการประเมินผลสัมฤทธิ์ของงาน</t>
  </si>
  <si>
    <t>ผลรวมคะแนนการประเมินผลสัมฤทธิ์ของงาน</t>
  </si>
  <si>
    <t xml:space="preserve">1.7 การมีส่วนร่วมในการดำเนินงานประกันคุณภาพการศึกษา </t>
  </si>
  <si>
    <t xml:space="preserve">2.2 การได้รับทุนอุดหนุนงานวิจัย/งานสร้างสรรค์ </t>
  </si>
  <si>
    <t>2.1 การดำเนินการงานวิจัย/นวัตกรรม/งานสร้างสรรค์ ให้เลือกอย่างใดอย่างหนึ่งหรือเลือกรวมกันได้ ทั้งนี้ เมื่อรวมกันมีค่าคะแนนไม่เกิน 5 คะแนน</t>
  </si>
  <si>
    <t>1.6 การเป็นที่ปรึกษาวิชาการและวิชาชีพ</t>
  </si>
  <si>
    <t>4.1 การเข้าร่วมกิจกรรมทำนุบำรุงศิลปะและวัฒนธรรมที่จัดโดยมหาวิทยาลัย คณะหรือสาขาวิชา</t>
  </si>
  <si>
    <t>5.1 การเข้าอบรมเพื่อพัฒนาตนเอง (Up-skill, Re-skill, New-skill)</t>
  </si>
  <si>
    <t>จำนวนโครงการ/กิจกรรม/การประชุมของมหาวิทยาลัยที่เข้าร่วมในรอบการประเมิน</t>
  </si>
  <si>
    <t>จำนวนโครงการ/กิจกรรม/การประชุมของมหาวิทยาลัยที่ดำเนินการในรอบการประเมิน</t>
  </si>
  <si>
    <t>จำนวนโครงการ/กิจกรรมของหลักสูตร/ภาควิชา/คณะที่ดำเนินการในรอบการประเมิน</t>
  </si>
  <si>
    <t>อาจารย์</t>
  </si>
  <si>
    <t>ผู้ช่วยศาสตราจารย์</t>
  </si>
  <si>
    <t>รองศาสตราจารย์</t>
  </si>
  <si>
    <t>ศาสตราจารย์</t>
  </si>
  <si>
    <t>คณะมนุษยศาสตร์และสังคมศาสตร์</t>
  </si>
  <si>
    <t>คณะวิทยาการจัดการ</t>
  </si>
  <si>
    <t>คณะวิทยาศาสตร์และเทคโนโลยี</t>
  </si>
  <si>
    <t>คณะวิศวกรรมศาสตร์และเทคโนโลยีอุตสาหกรรม</t>
  </si>
  <si>
    <t>วิทยาลัยการดนตรี</t>
  </si>
  <si>
    <t>บัณฑิตวิทยาลัย</t>
  </si>
  <si>
    <t>ปฏิบัติหน้าที่/ตำแหน่งบริหาร คือ</t>
  </si>
  <si>
    <t>หน่วยงานเป็นผู้กำหนด</t>
  </si>
  <si>
    <t>ผลรวมคะแนนด้านยุทธศาสตร์หรือบริบทของหน่วยงาน</t>
  </si>
  <si>
    <t>ระบุข้อมูลผลงานทางวิชาการในรูปแบบบรรณานุกรรม (APA 7th) (เผยแพร่ตามประกาศ ก.พ.อ.)</t>
  </si>
  <si>
    <t xml:space="preserve">2.3 1 สาขาวิชา 1 นวัตกรรม (one program one innovation) </t>
  </si>
  <si>
    <t xml:space="preserve">มีคำสั่งเป็นที่ปรึกษา และได้แนะแนวการเรียนหรือการใช้ชีวิตของนักศึกษา 3 - 4 ครั้งต่อภาคเรียน โดยมีหลักฐาน </t>
  </si>
  <si>
    <t xml:space="preserve">มีคำสั่งเป็นที่ปรึกษา และได้แนะแนวการเรียนหรือการใช้ชีวิตของนักศึกษา 1 - 2 ครั้งต่อภาคเรียน โดยมีหลักฐาน </t>
  </si>
  <si>
    <t xml:space="preserve">มีคำสั่งเป็นที่ปรึกษา และได้แนะแนวการเรียนหรือการใช้ชีวิตของนักศึกษา 5 - 6 ครั้งต่อภาคเรียน โดยมีหลักฐาน </t>
  </si>
  <si>
    <t>เข้าร่วมกิจกรรม 
5 ครั้งขึ้นไป</t>
  </si>
  <si>
    <t>ค่าเป้าหมาย</t>
  </si>
  <si>
    <t xml:space="preserve">มีคำสั่งเป็นที่ปรึกษา และได้แนะแนวการเรียนหรือการใช้ชีวิตของนักศึกษา 
7 ครั้งขึ้นไปต่อ
ภาคเรียน โดยมีหลักฐาน </t>
  </si>
  <si>
    <t xml:space="preserve">อยู่ระหว่างการสร้างนวัตกรรม </t>
  </si>
  <si>
    <t>3.3  1 สาขาวิชา 1 หลักสูตรระยะสั้น</t>
  </si>
  <si>
    <t>3.2 การนำองค์ความรู้ที่ได้จากการบริการวิชาการไปใช้ประโยชน์</t>
  </si>
  <si>
    <t>การนำองค์ความรู้ที่ได้จากการบริการวิชาการไปใช้ประโยชน์ในการจัดการเรียนการสอน</t>
  </si>
  <si>
    <t>การนำองค์ความรู้ที่ได้จากการบริการวิชาการไปใช้ประโยชน์ในระดับชุมชน/ระดับสถาบัน</t>
  </si>
  <si>
    <t xml:space="preserve">จัดทำคำสั่งแต่งตั้งคณะกรรมการจัดทำหลักสูตรระยะสั้น </t>
  </si>
  <si>
    <t>อยู่ระหว่างการจัดทำหลักสูตรระยะสั้น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</si>
  <si>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น้อยกว่าร้อยละ 40 ของรายวิชาที่รับผิดชอบ
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</si>
  <si>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ไม่น้อยกว่าร้อยละ 40 ของรายวิชาที่รับผิดชอบ
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</si>
  <si>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ไม่น้อยกว่าร้อยละ 60 ของรายวิชาที่รับผิดชอบ
</t>
  </si>
  <si>
    <t xml:space="preserve">มีการจัดทำรายละเอียดของรายวิชาที่เน้นผลลัพธ์การเรียนรู้เป็นสำคัญ และ
นำส่งตามกำหนดเวลา ไม่น้อยกว่าร้อยละ 80 ของรายวิชาที่รับผิดชอบ
</t>
  </si>
  <si>
    <t xml:space="preserve">ทุกรายวิชามีการจัดทำรายละเอียดของรายวิชาที่เน้นผลลัพธ์การเรียนรู้เป็นสำคัญ และ
นำส่งตามกำหนดเวลา
</t>
  </si>
  <si>
    <t>1.2 ร้อยละของความสำเร็จในการผลิตสื่อการสอน/เอกสารประกอบการสอน/เอกสารคำสอน/ตำรา/หนังสือ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</t>
  </si>
  <si>
    <t xml:space="preserve">1.3 การส่งผลการเรียน และจัดทำรายงานผลการดำเนินการของรายวิชา 
โดยนำส่งตามกำหนดเวลา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</si>
  <si>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น้อยกว่าร้อยละ 40 ของรายวิชาที่รับผิดชอบ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</si>
  <si>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ไม่น้อยกว่าร้อยละ 40 ของรายวิชาที่รับผิดชอบ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</si>
  <si>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ไม่น้อยกว่าร้อยละ 60 ของรายวิชาที่รับผิดชอบ
</t>
  </si>
  <si>
    <t xml:space="preserve">มีการส่งผลการเรียน และจัดทำรายงานผลการดำเนินการของรายวิชา 
โดยนำส่งตามกำหนดเวลา ไม่น้อยกว่าร้อยละ 80 ของรายวิชาที่รับผิดชอบ
</t>
  </si>
  <si>
    <t xml:space="preserve">ทุกรายวิชามีการส่งผลการเรียน และจัดทำรายงานผลการดำเนินการของรายวิชา 
โดยนำส่งตามกำหนดเวลา
</t>
  </si>
  <si>
    <t>1.00 - 1.50 คะแนน</t>
  </si>
  <si>
    <t>1.51 - 2.50 คะแนน</t>
  </si>
  <si>
    <t>2.51 - 3.50 คะแนน</t>
  </si>
  <si>
    <t>3.51 - 4.50 คะแนน</t>
  </si>
  <si>
    <t>4.51 - 5.00 คะแนน</t>
  </si>
  <si>
    <t>(จำนวนนักศึกษารับเข้าทั้งหมด - จำนวนนักศึกษาพ้นสภาพ+ลาออก+ย้ายสาขา)</t>
  </si>
  <si>
    <r>
      <rPr>
        <u/>
        <sz val="14"/>
        <color theme="1"/>
        <rFont val="TH SarabunPSK"/>
        <family val="2"/>
      </rPr>
      <t>ไม่มี</t>
    </r>
    <r>
      <rPr>
        <sz val="14"/>
        <color theme="1"/>
        <rFont val="TH SarabunPSK"/>
        <family val="2"/>
      </rPr>
      <t>คำสั่งเป็นที่ปรึกษาใดๆ แต่ได้แนะแนวการเรียนหรือการใช้ชีวิตของนักศึกษา โดยมีหลักฐาน</t>
    </r>
  </si>
  <si>
    <t xml:space="preserve">ข้อ 1 มีคำสั่งแต่งตั้งเป็นคณะกรรมการประกันคุณภาพการศึกษาภายในระดับหลักสูตร
ข้อ 2 เข้ารับการอบรม หรือพัฒนาความรู้ด้านการประกันคุณภาพการศึกษาภายในระดับหลักสูตร
ข้อ 3 มีส่วนร่วมในการจัดทำรายงานประจำปีที่เป็นรายงานการประเมินตนเอง (SAR) ภายในระดับหลักสูตร
ข้อ 4 มีส่วนร่วมในการดำเนินงานรับการตรวจประเมินคุณภาพภายในระดับหลักสูตร
ข้อ 5 มีการดำเนินการจัดทำรายงานผลการประกันคุณภาพการศึกษาภายในระดับหลักสูตรผ่านระบบ Che-QA
ข้อ 6 มีการดำเนินการนำข้อเสนอแนะจากผลการประกันคุณภาพการศึกษาภายในระดับหลักสูตรมาพัฒนา/ปรับปรุงการดำเนินงานต่างๆ ในระดับหลักสูตร
ข้อ 7 ได้ขึ้นทะเบียนเป็นผู้ประเมินคุณภาพการศึกษาภายในระดับหลักสูตร
ข้อ 8 มีส่วนร่วมในการดำเนินการประกันคุณภาพการศึกษาภายในหรือภายนอกระดับคณะ/สถาบัน
</t>
  </si>
  <si>
    <t xml:space="preserve">1.8 ผลการประเมินตามตัวบ่งชี้ประกันคุณภาพการศึกษาภายใน ระดับหลักสูตร  </t>
  </si>
  <si>
    <t xml:space="preserve">     * กรณีผลการประเมินตามตัวบ่งชี้การประกันคุณภาพการศึกษาภายใน มหาวิทยาลัยราชภัฏ (IQA-RU)</t>
  </si>
  <si>
    <t xml:space="preserve">     * กรณีผลการประเมินตามตัวบ่งชี้การประกันคุณภาพการศึกษาตามเกณฑ์ AUN-QA (AUN Quality Assurance)
</t>
  </si>
  <si>
    <t xml:space="preserve"> -</t>
  </si>
  <si>
    <t>3 คะแนน</t>
  </si>
  <si>
    <t>ด้านการวิจัย (ค่าน้ำหนัก 15%)</t>
  </si>
  <si>
    <t xml:space="preserve">     *กรณีความสำเร็จในการดำเนินการวิจัย/บทความ/นวัตกรรม</t>
  </si>
  <si>
    <t>อยู่ระหว่างการดำเนินการวิจัย/บทความ/นวัตกรรม</t>
  </si>
  <si>
    <t xml:space="preserve">ได้รับใบตอบรับการตีพิมพ์เผยแพร่งานวิจัย/บทความ/นวัตกรรมฉบับสมบูรณ์
ในรายงานสืบเนื่องจากการประชุมวิชาการระดับชาติ/ระดับนานาชาติ/ในวารสารวิชาการ
ในฐานข้อมูลระดับชาติ/ระดับนานาชาติ
(ใช้ผลการดำเนินงานได้ 1 รอบการประเมินนับจากวันที่ได้รับการเผยแพร่)
</t>
  </si>
  <si>
    <t xml:space="preserve">มีการตีพิมพ์เผยแพร่งานวิจัย/บทความ/นวัตกรรมฉบับสมบูรณ์
ในรายงานสืบเนื่องจากการประชุมวิชาการระดับชาติ 
(ใช้ผลการดำเนินงานได้ 2 รอบการประเมินนับจากวันที่ได้รับการเผยแพร่)
</t>
  </si>
  <si>
    <t xml:space="preserve">มีการตีพิมพ์เผยแพร่งานวิจัย/บทความ/นวัตกรรมฉบับสมบูรณ์
ในรายงานสืบเนื่องจากการประชุมวิชาการระดับนานาชาติ 
(ใช้ผลการดำเนินงานได้ 2 รอบการประเมินนับจากวันที่ได้รับการเผยแพร่)
</t>
  </si>
  <si>
    <t xml:space="preserve">มีการตีพิมพ์เผยแพร่งานวิจัย/บทความ/นวัตกรรมฉบับสมบูรณ์ในวารสารวิชาการ
ในฐานข้อมูลระดับชาติ/ระดับนานาชาติ
(ระดับชาติ ใช้ผลการดำเนินงานได้ 3 รอบการประเมินนับจากวันที่ได้รับการเผยแพร่ 
ระดับนานาชาติ ใช้ผลการดำเนินงานได้ 4 รอบการประเมินนับจากวันที่ได้รับการเผยแพร่)
</t>
  </si>
  <si>
    <t xml:space="preserve">     *กรณีความสำเร็จในการดำเนินการจดแจ้ง/การรับจดทะเบียนทรัพย์สินทางปัญญา</t>
  </si>
  <si>
    <t>มีผลงานและอยู่ระหว่างการจัดทำเอกสารเพื่อยื่นจดแจ้งหรือรับจดทะเบียนทรัพย์สินทางปัญญา</t>
  </si>
  <si>
    <t>อยู่ระหว่างการรอผลการพิจารณารับจดแจ้งหรือรับจดทะเบียนทรัพย์สินทางปัญญา</t>
  </si>
  <si>
    <t xml:space="preserve">ได้รับการจดลิขสิทธิ์
(ใช้ผลการดำเนินงานได้ 2 รอบการประเมินนับจากวันที่ได้รับการจดลิขสิทธิ์)
</t>
  </si>
  <si>
    <t xml:space="preserve">ได้รับการจดอนุสิทธิบัตร 
(ใช้ผลการดำเนินงานได้ 3 รอบการประเมินนับจากวันที่ได้รับการจดอนุสิทธิบัตร)
</t>
  </si>
  <si>
    <t xml:space="preserve">ได้รับการจดสิทธิบัตรการประดิษฐ์ 
(ใช้ผลการดำเนินงานได้ 4 รอบการประเมินนับจากวันที่ได้รับการจดสิทธิบัตรการประดิษฐ์)
</t>
  </si>
  <si>
    <t xml:space="preserve">     *กรณีความสำเร็จในการดำเนินการงานสร้างสรรค์</t>
  </si>
  <si>
    <t>อยู่ระหว่างการดำเนินการงานสร้างสรรค์</t>
  </si>
  <si>
    <t xml:space="preserve">ได้รับใบตอบรับการเผยแพร่/การนำเสนองานสร้างสรรค์ในระดับสถาบัน/ระดับชาติ/
ระดับนานาชาติ
</t>
  </si>
  <si>
    <t xml:space="preserve">มีการเผยแพร่/การนำเสนองานสร้างสรรค์ และเผยแพร่สู่สาธารณะในลักษณะใดลักษณะหนึ่งหรือผ่านสื่ออิเล็กทรอนิกส์ online
(ใช้ผลการดำเนินงานได้ 1 รอบการประเมินนับจากวันที่ได้รับการเผยแพร่)
</t>
  </si>
  <si>
    <t xml:space="preserve">มีการเผยแพร่/การนำเสนองานสร้างสรรค์ และเผยแพร่สู่สาธารณะในระดับสถาบัน
(ใช้ผลการดำเนินงานได้ 2 รอบการประเมินนับจากวันที่ได้รับการเผยแพร่)
</t>
  </si>
  <si>
    <t xml:space="preserve">มีการเผยแพร่/การนำเสนองานสร้างสรรค์ และเผยแพร่สู่สาธารณะในระดับชาติ/
ระดับนานาชาติ
(ใช้ผลการดำเนินงานได้ 4 รอบการประเมินนับจากวันที่ได้รับการเผยแพร่)
</t>
  </si>
  <si>
    <t xml:space="preserve">อยู่ระหว่างการเขียนข้อเสนอโครงการได้น้อยกว่าร้อยละ 50 </t>
  </si>
  <si>
    <t>อยู่ระหว่างการเขียนข้อเสนอโครงการได้มากกว่าร้อยละ 50 แต่ยังไม่แล้วเสร็จสมบูรณ์</t>
  </si>
  <si>
    <t>ดำเนินการยื่นข้อเสนอโครงการเพื่อขอรับทุนสนับสนุนงานวิจัย/งานสร้างสรรค์</t>
  </si>
  <si>
    <t>มีเอกสารแสดงการได้รับทุนสนับสนุนงานวิจัย/งานสร้างสรรค์ (ทุนภายใน/ทุนภายนอก)</t>
  </si>
  <si>
    <t xml:space="preserve">ดำเนินการสร้างนวัตกรรมแล้วเสร็จสมบูรณ์  </t>
  </si>
  <si>
    <t xml:space="preserve">นำนวัตกรรมไปใช้ประโยชน์ต่อชุมชนหรือ ท้องถิ่น
(ใช้ผลการดำเนินงานได้ 2 รอบการประเมินนับจากวันที่ได้นำนวัตกรรมไปใช้ประโยชน์ต่อชุมชนหรือ ท้องถิ่น)
</t>
  </si>
  <si>
    <t xml:space="preserve">นำนวัตกรรมไปก่อให้เกิดรายได้ให้แก่หลักสูตร/คณะ/มหาวิทยาลัย หรือยื่นขอจดทรัพย์สินทางปัญญา 
(ใช้ผลการดำเนินงานได้ ๔ รอบการประเมินนับจากวันที่ก่อให้เกิดรายได้หรือยื่นขอจด)
</t>
  </si>
  <si>
    <t>ด้านบริการวิชาการ (ค่าน้ำหนัก 15%)</t>
  </si>
  <si>
    <t xml:space="preserve">ข้อ 1 มีคำสั่งแต่งตั้งเป็นกรรมการดำเนินงานยุทธศาสตร์เพื่อการพัฒนาท้องถิ่น หรือกรรมการดำเนินงานโครงการพัฒนาความเป็นเลิศของสถาบันอุดมศึกษาและพัฒนากำลังคนชั้นสูง        
ข้อ 2 มีส่วนร่วมในการดำเนินงานโครงการยุทธศาสตร์เพื่อการพัฒนาท้องถิ่น หรือโครงการพัฒนาความเป็นเลิศของสถาบันอุดมศึกษาและพัฒนากำลังคนชั้นสูง หรือการบริการชุมชนท้องถิ่นแบบให้เปล่า 
ข้อ 3 มีส่วนร่วมในการดำเนินการโครงการยุทธศาสตร์เพื่อการพัฒนาท้องถิ่น หรือการบริการชุมชนท้องถิ่นแบบก่อให้เกิดรายได้
 ข้อ 4 มีการดำเนินงานโครงการระดับหลักสูตร/คณะ/หน่วยงาน ที่สอดคล้องกับนโยบายมหาวิทยาลัยด้านการพัฒนาที่ยั่งยืน (SDGs ใน 17 เป้าหมาย หรือเป้าหมายอื่น ๆ ที่มหาวิทยาลัยนำส่ง Impact Ranking) 
โดยมี Link หลักฐานเชิงประจักษ์แสดงการเผยแพร่ผลการดำเนินงานที่มีการเชื่อมโยงเป้าหมายด้านการพัฒนาที่ยั่งยืนในเว็บไซต์ออนไลน์ของมหาวิทยาลัย 
ข้อ 5 ร่วมดำเนินการให้ความรู้ หรือดำเนินกิจกรรมในระดับพื้นที่นำไปสู่ชุมชนต้นแบบที่สามารถพึ่งพาตนเองได้ หรือโครงการพัฒนาความเป็นเลิศของสถาบันอุดมศึกษาและพัฒนากำลังคนชั้นสูง
ข้อ 6 เป็นวิทยากร/กรรมการผู้ทรงคุณวุฒิรับเชิญจากหน่วยงานภายในและภายนอกสถาบัน ภายใต้โครงการยุทธศาสตร์เพื่อการพัฒนาท้องถิ่น หรือโครงการวิจัยเชิงพื้นที่สามารถยกระดับท้องถิ่นใน 4 มิติ หรือโครงการพัฒนาความเป็นเลิศของสถาบันอุดมศึกษาและพัฒนากำลังคนชั้นสูง
ข้อ 7 มีการบูรณาการงานบริการวิชาการรับใช้สังคมกับการเรียนการสอนในรายวิชาที่รับผิดชอบ/การทำงานวิจัยในศาสตร์ของตน หรือศาสตร์อื่น ๆ ที่เชื่อมโยงงานพัฒนาท้องถิ่น
 ข้อ 8  มีรายงานผลการดำเนินงานผลงานวิชาการรับใช้สังคม หรือรายงานผลการดำเนินงานโครงการยุทธศาสตร์เพื่อการพัฒนาท้องถิ่น หรือโครงการพัฒนาความเป็นเลิศของสถาบันอุดมศึกษาและพัฒนากำลังคนชั้นสูง 
ข้อ 9 ได้รับรางวัล การยกย่อง การชมเชย หรือประกาศเกียรติคุณด้านการบริการวิชาการแก่สังคมในระดับสถาบัน/ระดับชาติ/ระดับนานาชาติ
</t>
  </si>
  <si>
    <t>การนำองค์ความรู้ที่ได้จากการบริการวิชาการไปใช้ประโยชน์ในระดับตำบล</t>
  </si>
  <si>
    <t>การนำองค์ความรู้ที่ได้จากการบริการวิชาการไปใช้ประโยชน์ในระดับอำเภอ</t>
  </si>
  <si>
    <t>การนำองค์ความรู้ที่ได้จากการบริการวิชาการไปใช้ประโยชน์ในระดับจังหวัด หรือระดับชาติ หรือได้รับรางวัลที่เกี่ยวข้องกับการบริการวิชาการในระดับชาติ</t>
  </si>
  <si>
    <t>ดำเนินการจัดทำหลักสูตรระยะสั้นแล้วเสร็จสมบูรณ์ และเสนออนุมัติ</t>
  </si>
  <si>
    <t xml:space="preserve"> จัดทำโครงการเพื่อจัดกิจกรรมการอบรมหลักสูตรระยะสั้น </t>
  </si>
  <si>
    <t>จัดอบรมหลักสูตรระยะสั้นแบบให้เปล่า/แบบก่อให้เกิดรายได้</t>
  </si>
  <si>
    <t>ด้านศิลปวัฒนธรรม (ค่าน้ำหนัก 5%)</t>
  </si>
  <si>
    <t>ด้านสนับสนุนกิจกรรมของหลักสูตร/ภาควิชา/คณะ/มหาวิทยาลัย (ค่าน้ำหนัก 15%)</t>
  </si>
  <si>
    <t xml:space="preserve">5.2 การมีส่วนร่วมและหรือการเข้าร่วมกิจกรรมของหลักสูตร/ภาควิชา/คณะ </t>
  </si>
  <si>
    <t>ด้านยุทธศาสตร์หรือบริบทของหน่วยงาน (ค่าน้ำหนัก 10%)</t>
  </si>
  <si>
    <t xml:space="preserve">ทุกรายวิชามีการผลิตสื่อการสอน/เอกสารประกอบการสอน/เอกสารคำสอน/ตำรา/หนังสือ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
 </t>
  </si>
  <si>
    <t xml:space="preserve"> 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น้อยกว่าร้อยละ 25 ของรายวิชาที่รับผิดชอบ
</t>
  </si>
  <si>
    <t xml:space="preserve">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ไม่น้อยกว่าร้อยละ 25 ของรายวิชาที่รับผิดชอบ
</t>
  </si>
  <si>
    <t xml:space="preserve">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ไม่น้อยกว่าร้อยละ 50 ของรายวิชาที่รับผิดชอบ
</t>
  </si>
  <si>
    <t xml:space="preserve">มีการผลิตสื่อการสอน/เอกสารประกอบการสอน/เอกสารคำสอน/ตำรา/หนังสือ เพื่อใช้ในการจัดการเรียนการสอนหรือการขอกำหนดตำแหน่งทางวิชาการ ไม่น้อยกว่าร้อยละ 75 ของรายวิชาที่รับผิดชอบ
</t>
  </si>
  <si>
    <t xml:space="preserve">ค่าเฉลี่ยของผลการประเมินคุณภาพการศึกษา </t>
  </si>
  <si>
    <t>= ผลการประเมิน (คะแนนเต็ม ๕ คะแนน)</t>
  </si>
  <si>
    <t xml:space="preserve">2. แบบรายงานภาระงานและประเมินผลฯ นี้ มีทั้งสิ้น 3 ตอน ขอให้ผู้รับการประเมินกรอกข้อมูลในช่องสีเขียวและในช่องสัญลักษณ์ต่างๆ ให้ครบถ้วน </t>
  </si>
  <si>
    <t>ข้อ 1 มีคำสั่งแต่งตั้งเป็นคณะกรรมการประกันคุณภาพการศึกษาภายในระดับหลักสูตร</t>
  </si>
  <si>
    <t>ข้อ 2 เข้ารับการอบรม หรือพัฒนาความรู้ด้านการประกันคุณภาพการศึกษาภายในระดับหลักสูตร</t>
  </si>
  <si>
    <t>ข้อ 3 มีส่วนร่วมในการจัดทำรายงานประจำปีที่เป็นรายงานการประเมินตนเอง (SAR) ภายในระดับหลักสูตร</t>
  </si>
  <si>
    <t>ข้อ 4 มีส่วนร่วมในการดำเนินงานรับการตรวจประเมินคุณภาพภายในระดับหลักสูตร</t>
  </si>
  <si>
    <t>ข้อ 5 มีการดำเนินการจัดทำรายงานผลการประกันคุณภาพการศึกษาภายในระดับหลักสูตรผ่านระบบ Che-QA</t>
  </si>
  <si>
    <t>ข้อ 7 ได้ขึ้นทะเบียนเป็นผู้ประเมินคุณภาพการศึกษาภายในระดับหลักสูตร</t>
  </si>
  <si>
    <t>ข้อ 8 มีส่วนร่วมในการดำเนินการประกันคุณภาพการศึกษาภายในหรือภายนอกระดับคณะ/สถาบัน</t>
  </si>
  <si>
    <t xml:space="preserve">ข้อ 6 มีการดำเนินการนำข้อเสนอแนะจากผลการประกันคุณภาพการศึกษาภายในระดับหลักสูตรมาพัฒนา/ปรับปรุงการดำเนินงานต่างๆ </t>
  </si>
  <si>
    <t>ในระดับหลักสูตร</t>
  </si>
  <si>
    <t>ข้อ 3 มีส่วนร่วมในการดำเนินการโครงการยุทธศาสตร์เพื่อการพัฒนาท้องถิ่น หรือการบริการชุมชนท้องถิ่นแบบก่อให้เกิดรายได้</t>
  </si>
  <si>
    <t xml:space="preserve">ข้อ 9 ได้รับรางวัล การยกย่อง การชมเชย หรือประกาศเกียรติคุณด้านการบริการวิชาการแก่สังคมในระดับสถาบัน/ระดับชาติ/ระดับนานาชาติ
</t>
  </si>
  <si>
    <t>ข้อ 1 มีคำสั่งแต่งตั้งเป็นกรรมการดำเนินงานยุทธศาสตร์เพื่อการพัฒนาท้องถิ่น หรือกรรมการดำเนินงานโครงการพัฒนาความเป็นเลิศของ</t>
  </si>
  <si>
    <t xml:space="preserve">สถาบันอุดมศึกษาและพัฒนากำลังคนชั้นสูง        </t>
  </si>
  <si>
    <t>ข้อ 2 มีส่วนร่วมในการดำเนินงานโครงการยุทธศาสตร์เพื่อการพัฒนาท้องถิ่น หรือโครงการพัฒนาความเป็นเลิศของสถาบันอุดมศึกษาและ</t>
  </si>
  <si>
    <t xml:space="preserve">พัฒนากำลังคนชั้นสูง หรือการบริการชุมชนท้องถิ่นแบบให้เปล่า </t>
  </si>
  <si>
    <t xml:space="preserve">ข้อ 4 มีการดำเนินงานโครงการระดับหลักสูตร/คณะ/หน่วยงาน ที่สอดคล้องกับนโยบายมหาวิทยาลัยด้านการพัฒนาที่ยั่งยืน (SDGs </t>
  </si>
  <si>
    <t>ใน 17 เป้าหมาย หรือเป้าหมายอื่น ๆ ที่มหาวิทยาลัยนำส่ง Impact Ranking) โดยมี Link หลักฐานเชิงประจักษ์แสดงการเผยแพร่ผลการดำเนินงาน</t>
  </si>
  <si>
    <t xml:space="preserve">ที่มีการเชื่อมโยงเป้าหมายด้านการพัฒนาที่ยั่งยืนในเว็บไซต์ออนไลน์ของมหาวิทยาลัย </t>
  </si>
  <si>
    <t>ข้อ 5 ร่วมดำเนินการให้ความรู้ หรือดำเนินกิจกรรมในระดับพื้นที่นำไปสู่ชุมชนต้นแบบที่สามารถพึ่งพาตนเองได้ หรือโครงการพัฒนาความเป็นเลิศ</t>
  </si>
  <si>
    <t>ของสถาบันอุดมศึกษาและพัฒนากำลังคนชั้นสูง</t>
  </si>
  <si>
    <t xml:space="preserve">ข้อ 6 เป็นวิทยากร/กรรมการผู้ทรงคุณวุฒิรับเชิญจากหน่วยงานภายในและภายนอกสถาบัน ภายใต้โครงการยุทธศาสตร์เพื่อการพัฒนาท้องถิ่น </t>
  </si>
  <si>
    <t>หรือโครงการวิจัยเชิงพื้นที่สามารถยกระดับท้องถิ่นใน 4 มิติ หรือโครงการพัฒนาความเป็นเลิศของสถาบันอุดมศึกษาและพัฒนากำลังคนชั้นสูง</t>
  </si>
  <si>
    <t xml:space="preserve">ข้อ 7 มีการบูรณาการงานบริการวิชาการรับใช้สังคมกับการเรียนการสอนในรายวิชาที่รับผิดชอบ/การทำงานวิจัยในศาสตร์ของตน หรือศาสตร์อื่น ๆ </t>
  </si>
  <si>
    <t>ที่เชื่อมโยงงานพัฒนาท้องถิ่น</t>
  </si>
  <si>
    <t>ข้อ 8  มีรายงานผลการดำเนินงานผลงานวิชาการรับใช้สังคม หรือรายงานผลการดำเนินงานโครงการยุทธศาสตร์เพื่อการพัฒนาท้องถิ่น หรือ</t>
  </si>
  <si>
    <t xml:space="preserve">โครงการพัฒนาความเป็นเลิศของสถาบันอุดมศึกษาและพัฒนากำลังคนชั้นสูง </t>
  </si>
  <si>
    <t>1. กรุณากรอกข้อมูลเฉพาะในช่องที่กำหนดไว้ คือ ช่องสีเขียว</t>
  </si>
  <si>
    <t>เท่านั้น</t>
  </si>
  <si>
    <t xml:space="preserve">          ไม่ได้ปฏิบัติหน้าที่/ตำแหน่งทางบริหาร</t>
  </si>
  <si>
    <t xml:space="preserve">          หัวหน้าภาควิชา/ประธานสาขาวิชา/ประธานหลักสูตร</t>
  </si>
  <si>
    <t xml:space="preserve">          รองอธิการบดี/คณบดี/หัวหน้าส่วนราชการฯ</t>
  </si>
  <si>
    <t xml:space="preserve">         ผู้ช่วยอธิการบดี/รองคณบดี/รองหัวหน้าส่วนราชการฯ</t>
  </si>
  <si>
    <t xml:space="preserve">         อธิการบดี</t>
  </si>
  <si>
    <t>3. ภาระงานที่กำหนดในตอนที่ 2 เป็นไปตามข้อบังคับฯ ว่าด้วยการกำหนดภาระงานทางวิชาการของผู้ดำรงตำแหน่งอาจารย์ ผู้ช่วยศาสตราจารย์ รองศาสตราจารย์ และศาสตราจารย์ พ.ศ. 2565</t>
  </si>
  <si>
    <t>สามารถศึกษาข้อมูลเพิ่มเติมได้จาก</t>
  </si>
  <si>
    <t>https://hrmd.bsru.ac.th/download/publish18-09-662/</t>
  </si>
  <si>
    <t xml:space="preserve">         ข้อบังคับฯ ว่าด้วยการกำหนดภาระงานทางวิชาการฯ</t>
  </si>
  <si>
    <t xml:space="preserve">         ประกาศเรื่องหลักเกณฑ์การคิดค่าภาระงานฯ</t>
  </si>
  <si>
    <t>https://hrmd.bsru.ac.th/download/publish18-09-661/</t>
  </si>
  <si>
    <t>เรื่องหลักเกณฑ์ และวิธีการประเมินผลการปฏิบัติราชการของข้าราชการพลเรือนในสถาบันอุดมศึกษา สังกัดมหาวิทยาลัยราชภัฏบ้านสมเด็จเจ้าพระยา (ฉบับที่ 2) พ.ศ. 2568</t>
  </si>
  <si>
    <t>ซึ่งสามารถศึกษาข้อมูลเพิ่มเติมได้จาก</t>
  </si>
  <si>
    <t xml:space="preserve">4. ข้อมูลในการคำนวณการประเมินผลสัมฤทธิ์ของงานในตอนที่ 3 เป็นไปตามประกาศมหาวิทยาลัยราชภัฏบ้านสมเด็จเจ้าพระยา </t>
  </si>
  <si>
    <t>https://link.bsru.ac.th/19iu</t>
  </si>
  <si>
    <t xml:space="preserve">5. แบบรายงานภาระงานฯ ฉบับนี้จัดทำโดยใช้ฟอนต์ TH Sarabun PSK หากเปิดใช้งานแล้วพบว่า ตัวอักษรมีความผิดเพี้ยน </t>
  </si>
  <si>
    <t>กรุณาดาวน์โหลดฟอนต์เพิ่มเติม</t>
  </si>
  <si>
    <t>1.</t>
  </si>
  <si>
    <t>2.</t>
  </si>
  <si>
    <t>3.</t>
  </si>
  <si>
    <t>4.</t>
  </si>
  <si>
    <t>5.</t>
  </si>
  <si>
    <t>ภาระงานสอน</t>
  </si>
  <si>
    <t>ภาระงานวิจัยและงานวิชาการอื่น</t>
  </si>
  <si>
    <t>ภาระงานบริการวิชาการ</t>
  </si>
  <si>
    <t>ภาระงานทำนุบำรุงศิลปวัฒนธรรม</t>
  </si>
  <si>
    <t>ภาระงานอื่นๆ</t>
  </si>
  <si>
    <t>งานวิจัย</t>
  </si>
  <si>
    <t>ตำรา</t>
  </si>
  <si>
    <t>หนังสือ</t>
  </si>
  <si>
    <t>บทความทางวิชาการ</t>
  </si>
  <si>
    <t>1.1+1.2</t>
  </si>
  <si>
    <t>ที่</t>
  </si>
  <si>
    <t>รหัสวิชา</t>
  </si>
  <si>
    <t>จำนวนหน่วยกิต</t>
  </si>
  <si>
    <t>จำนวนชั่วโมง</t>
  </si>
  <si>
    <t>ระดับปริญญา(ระบุ /)</t>
  </si>
  <si>
    <t>ตัวคูณ</t>
  </si>
  <si>
    <t>หมู่เรียน</t>
  </si>
  <si>
    <t>จำนวนผู้เรียน</t>
  </si>
  <si>
    <t>รวม</t>
  </si>
  <si>
    <t>(ท</t>
  </si>
  <si>
    <t>-ป-</t>
  </si>
  <si>
    <t>อ)</t>
  </si>
  <si>
    <t>ตรี</t>
  </si>
  <si>
    <t>ป.บัณฑิต</t>
  </si>
  <si>
    <t>โท</t>
  </si>
  <si>
    <t>เอก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</si>
  <si>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</si>
  <si>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</si>
  <si>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</si>
  <si>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</si>
  <si>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</si>
  <si>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</si>
  <si>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</si>
  <si>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</si>
  <si>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</si>
  <si>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</si>
  <si>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รวมจำนวนหน่วยชั่วโมงภาระงานต่อสัปดาห์</t>
  </si>
  <si>
    <t>1.3</t>
  </si>
  <si>
    <t xml:space="preserve">การสอนหรือเป็นวิทยากรฝึกอบรมหลักสูตรระยะสั้นของมหาวิทยาลัย </t>
  </si>
  <si>
    <t>ชื่อหลักสูตรฝึกอบรมระยะสั้น</t>
  </si>
  <si>
    <t>หน่วยงานที่จัด</t>
  </si>
  <si>
    <t>จำนวนชั่วโมงของหลักสูตรฯ</t>
  </si>
  <si>
    <t xml:space="preserve">รายวิชาฝึกประสบการณ์วิชาชีพ หรือสหกิจศึกษา </t>
  </si>
  <si>
    <t>ประเภทรายวิชา(ระบุ /)</t>
  </si>
  <si>
    <t xml:space="preserve">  จำนวนผู้เรียน    ที่รับผิดชอบ   การนิเทศ</t>
  </si>
  <si>
    <t>ปรับค่า</t>
  </si>
  <si>
    <t>ชื่อนักศึกษาที่รับผิดชอบการนิเทศ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</si>
  <si>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</si>
  <si>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</si>
  <si>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</si>
  <si>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</si>
  <si>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</si>
  <si>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</si>
  <si>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</si>
  <si>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</si>
  <si>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</si>
  <si>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</si>
  <si>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</si>
  <si>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</si>
  <si>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</si>
  <si>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</si>
  <si>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</si>
  <si>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จำนวนปัญหาพิเศษ/โครงงาน</t>
  </si>
  <si>
    <t>ชื่อหัวข้อปัญหาพิเศษ/โครงงาน</t>
  </si>
  <si>
    <t>1.6</t>
  </si>
  <si>
    <t>สถานะของท่านในการดำเนินงาน</t>
  </si>
  <si>
    <t>ภาคเรียนที่เปิดสอนรายวิชา</t>
  </si>
  <si>
    <t>ที่ปรึกษาหลัก</t>
  </si>
  <si>
    <t>ที่ปรึกษาร่วม</t>
  </si>
  <si>
    <t>กรรมการสอบ</t>
  </si>
  <si>
    <t>ภาคเรียน</t>
  </si>
  <si>
    <t>ปีการศึกษา</t>
  </si>
  <si>
    <t>ชื่อหัวข้องานวิจัยในระดับปริญญาตรี</t>
  </si>
  <si>
    <t>1.7</t>
  </si>
  <si>
    <t xml:space="preserve">การทำหน้าที่เป็นอาจารย์ที่ปรึกษาบัณฑิตนิพนธ์ หรือกรรมการสอบบัณฑิตนิพนธ์ในระดับปริญญาตรี </t>
  </si>
  <si>
    <t>1.8</t>
  </si>
  <si>
    <t xml:space="preserve">การทำหน้าที่เป็นคณะกรรมการที่ปรึกษาสารนิพนธ์ วิทยานิพนธ์ หรือกรรมการสอบสารนิพนธ์ วิทยานิพนธ์ในระดับบัณฑิตศึกษา </t>
  </si>
  <si>
    <t>ระดับปริญญาโท</t>
  </si>
  <si>
    <t>ชื่อหัวข้อสารนิพนธ์ วิทยานิพนธ์ หรือกรรมการสอบสารนิพนธ์ วิทยานิพนธ์ในระดับปริญญาโท</t>
  </si>
  <si>
    <t>ระดับปริญญาเอก</t>
  </si>
  <si>
    <t>ชื่อหัวข้อสารนิพนธ์ วิทยานิพนธ์ หรือกรรมการสอบสารนิพนธ์ วิทยานิพนธ์ในระดับปริญญาเอก</t>
  </si>
  <si>
    <t>หมายเหตุ</t>
  </si>
  <si>
    <t>ชิ้นผลงาน บัณฑิตนิพนธ์ สารนิพนธ์ วิทยานิพนธ์ เป็นต้น โดยให้รวมถึงการอบรมหลักสูตรระยะสั้นด้วย ทั้งนี้ ภาระงานสอนใด ๆ ที่ได้รับค่าตอบแทนไม่นับเป็นภาระงานสอน</t>
  </si>
  <si>
    <t>2.1</t>
  </si>
  <si>
    <t>ชื่อชุดโครงการวิจัย/โครงการวิจัย</t>
  </si>
  <si>
    <t>จำนวนเงินทุนสนับสนุนการวิจัยจำแนกตามสาขาวิชาของโครงการวิจัย</t>
  </si>
  <si>
    <t>แหล่งทุนภายนอกมหาวิทยาลัย</t>
  </si>
  <si>
    <t>แหล่งทุนภายในมหาวิทยาลัย</t>
  </si>
  <si>
    <t>ไม่ได้ขอรับทุนจากแหล่งทุนใดๆ</t>
  </si>
  <si>
    <t xml:space="preserve">หัวหน้าโครงการวิจัย </t>
  </si>
  <si>
    <t>ผู้ร่วมวิจัย</t>
  </si>
  <si>
    <t>วิทยาศาสตร์และเทคโนโลยี</t>
  </si>
  <si>
    <t>วิทยาศาสตร์สุขภาพ</t>
  </si>
  <si>
    <t>มนุษยศาสตร์และสังคมศาสตร์</t>
  </si>
  <si>
    <t>2.2</t>
  </si>
  <si>
    <t>การเผยแพร่ผลงานวิจัย</t>
  </si>
  <si>
    <t xml:space="preserve">กรณีจัดทำเป็นบทความวิจัย </t>
  </si>
  <si>
    <t>ชื่อบทความวิจัย</t>
  </si>
  <si>
    <t xml:space="preserve">วารสารที่อยู่ในฐานข้อมูลระดับชาติ </t>
  </si>
  <si>
    <t xml:space="preserve">วารสารที่อยู่ในฐานข้อมูลระดับนานาชาติ </t>
  </si>
  <si>
    <t xml:space="preserve">เอกสารสืบเนื่องจากการประชุมทางวิชาการระดับชาติ </t>
  </si>
  <si>
    <t>เอกสารสืบเนื่องจากการประชุมทางวิชาการ(proceedings) ระดับนานาชาติ</t>
  </si>
  <si>
    <t xml:space="preserve">เผยแพร่ด้วยวิธีการอื่นที่เป็นไปตามประกาศ ก.พ.อ. </t>
  </si>
  <si>
    <t xml:space="preserve">ผู้ประพันธ์อันดับแรก </t>
  </si>
  <si>
    <t xml:space="preserve">ผู้มีส่วนสำคัญทางปัญญา </t>
  </si>
  <si>
    <t>งานวิชาการอื่น</t>
  </si>
  <si>
    <t>ผลงานวิชาการในลักษณะอื่น ผลงานเฉพาะด้าน ตำรา และหนังสือ</t>
  </si>
  <si>
    <t>ชื่อผลงานทางวิชาการ</t>
  </si>
  <si>
    <t>ประเภทงานวิชาการ</t>
  </si>
  <si>
    <t>ผลงานเฉพาะด้าน</t>
  </si>
  <si>
    <t>ชื่อบทความทางวิชาการ</t>
  </si>
  <si>
    <t>2.3</t>
  </si>
  <si>
    <t>การเป็นคณะกรรมการหรือคณะทำงานที่เกี่ยวข้องโดยตรงหรือสัมพันธ์กับงานวิจัย</t>
  </si>
  <si>
    <t>ชื่อคณะกรรมการหรือคณะทำงาน</t>
  </si>
  <si>
    <t>หน่วยงานที่เกี่ยวข้องที่แต่งตั้ง</t>
  </si>
  <si>
    <t xml:space="preserve"> การจัดการเทคโนโลยีและนวัตกรรม และการบริหารจัดการ รวมถึงงานวิชาการประเภทอื่น ๆ ตามประกาศ ก.พ.อ. เรื่อง หลักเกณฑ์และวิธีการพิจารณาแต่งตั้งบุคคลให้ดำรงตำแหน่งผู้ช่วยศาสตราจารย์ รองศาสตราจารย์ และศาสตราจารย์</t>
  </si>
  <si>
    <t>2. กรณีมีลักษณะเป็นชุดโครงการ ให้นับโครงการย่อย 1 โครงการมีสถานะเทียบเท่าโครงการวิจัย 1 โครงการ</t>
  </si>
  <si>
    <t>3. การคิดภาระงานวิจัยให้คิดภาระงานวิจัยในช่วงระยะเวลาที่ได้รับทุนสนับสนุนการวิจัย หรือแผนการดำเนินโครงการวิจัยที่ผ่านความเห็นชอบจากคณะกรรมการที่เกี่ยวข้องแล้ว หรือดำเนินงานภายใต้การขยายเวลาที่ได้รับอนุมัติ</t>
  </si>
  <si>
    <t>3.1</t>
  </si>
  <si>
    <t>การเป็นวิทยากรฝึกอบรมให้แก่บุคคลภายนอก</t>
  </si>
  <si>
    <t>ชื่อหัวข้อการฝึกอบรม</t>
  </si>
  <si>
    <t>จำนวนชั่วโมงที่เป็นวิทยากรฝึกอบรมแก่บุคคลภายนอก</t>
  </si>
  <si>
    <t>หน่วยงานภายใน มบส.</t>
  </si>
  <si>
    <t>หน่วยงานภายนอก มบส.</t>
  </si>
  <si>
    <t>3.2</t>
  </si>
  <si>
    <t xml:space="preserve">การเป็นผู้ทรงคุณวุฒิพิจารณาบทความทางวิชาการ บทความวิจัย ข้อเสนอโครงการวิจัย รายงานผลการวิจัย ทั้งภายในและภายนอกมหาวิทยาลัย </t>
  </si>
  <si>
    <t xml:space="preserve">ชื่อเรื่องบทความทางวิชาการ บทความวิจัย ข้อเสนอโครงการวิจัย รายงานผลการวิจัย </t>
  </si>
  <si>
    <t>หน่วยงานที่ขอความอนุเคราะห์เชิญเป็นผู้ทรงคุณวุฒิ</t>
  </si>
  <si>
    <t>ที่เป็นผู้ทรงคุณวุฒิพิจารณา</t>
  </si>
  <si>
    <t>3.3</t>
  </si>
  <si>
    <t>การเป็นผู้ทรงคุณวุฒิพิจารณาเอกสารที่เกี่ยวข้องกับการเสนอขอกำหนดตำแหน่งทางวิชาการตามประกาศ ก.พ.อ. เรื่อง หลักเกณฑ์และวิธีการพิจารณาแต่งตั้ง</t>
  </si>
  <si>
    <t xml:space="preserve">บุคคลให้ดำรงตำแหน่งผู้ช่วยศาสตราจารย์ รองศาสตราจารย์ และศาสตราจารย์ </t>
  </si>
  <si>
    <t>ชื่อเรื่องเอกสารที่เกี่ยวข้องกับการเสนอขอกำหนดตำแหน่งทางวิชาการ ตามประกาศ ก.พ.อ.</t>
  </si>
  <si>
    <t>3.4</t>
  </si>
  <si>
    <t>การเป็นที่ปรึกษาหรือผู้ทรงคุณวุฒิ ด้านวิชาการหรือด้านบริการวิชาการ ทั้งภายในและภายนอกมหาวิทยาลัย</t>
  </si>
  <si>
    <t>ชื่อคณะกรรมการหรือคณะทำงานด้านวิชาการหรือด้านบริการวิชาการ</t>
  </si>
  <si>
    <t>หน่วยงานที่ขอความอนุเคราะห์เชิญเป็นที่ปรึกษา/ผู้ทรงคุณวุฒิ</t>
  </si>
  <si>
    <t>3.5</t>
  </si>
  <si>
    <t xml:space="preserve">การเป็นคณะกรรมการบริการวิชาการ หรือคณะกรรมการวิชาการ  ทั้งภายในและภายนอกมหาวิทยาลัย </t>
  </si>
  <si>
    <t>3.6</t>
  </si>
  <si>
    <t xml:space="preserve">การเป็นผู้เชี่ยวชาญพิจารณา หรือตรวจสอบเครื่องมือที่ใช้ในการวิจัย </t>
  </si>
  <si>
    <t>ชื่อเรื่องงานวิจัยที่เป็นผู้เชี่ยวชาญพิจารณาหรือตรวจสอบเครื่องมือที่ใช้ในการวิจัย</t>
  </si>
  <si>
    <t>หน่วยงานที่ขอความอนุเคราะห์เชิญเป็นผู้เชี่ยวชาญ</t>
  </si>
  <si>
    <t>3.7</t>
  </si>
  <si>
    <t xml:space="preserve">การเป็นกรรมการสอบสารนิพนธ์ วิทยานิพนธ์ภายนอกมหาวิทยาลัย </t>
  </si>
  <si>
    <t>ชื่อเรื่องสารนิพนธ์ วิทยานิพนธ์ภายนอกมหาวิทยาลัยที่เป็นกรรมการสอบ</t>
  </si>
  <si>
    <t>หน่วยงานที่ขอความอนุเคราะห์เชิญเป็นกรรมการสอบ</t>
  </si>
  <si>
    <t>3.8</t>
  </si>
  <si>
    <t xml:space="preserve">การเป็นกรรมการประเมินในรูปแบบต่าง ๆ และได้รับอนุญาตหรือได้รับมอบหมายจากมหาวิทยาลัย ทั้งภายในและภายนอกมหาวิทยาลัย </t>
  </si>
  <si>
    <t>ชื่อคณะกรรมการประเมิน</t>
  </si>
  <si>
    <t>หน่วยงานที่ขอความอนุเคราะห์เชิญเป็นกรรมการประเมิน</t>
  </si>
  <si>
    <t>3.9</t>
  </si>
  <si>
    <t xml:space="preserve">การร่วมเป็นกองบรรณาธิการวารสาร ทั้งภายในและภายนอกมหาวิทยาลัย </t>
  </si>
  <si>
    <t>ชื่อวารสารที่ร่วมเป็นกองบรรณาธิการ</t>
  </si>
  <si>
    <t>หน่วยงานที่ขอความอนุเคราะห์เชิญเป็นกองบรรณาธิการวารสาร</t>
  </si>
  <si>
    <t>3.10</t>
  </si>
  <si>
    <t>การเป็นผู้รับผิดชอบโครงการบริการวิชาการของมหาวิทยาลัย คณะ หรือส่วนราชการ หรือส่วนงานที่เรียกชื่ออย่างอื่นที่มีฐานะเทียบเท่าคณะ</t>
  </si>
  <si>
    <t>ชื่อโครงการบริการวิชาการ</t>
  </si>
  <si>
    <t>จำนวนเงินรายได้ที่หักเข้ามหาวิทยาลัย (กรณีก่อให้เกิดรายได้)</t>
  </si>
  <si>
    <t>โดยทั่วไป</t>
  </si>
  <si>
    <t>ระดับชุมชน</t>
  </si>
  <si>
    <t>ระดับจังหวัด</t>
  </si>
  <si>
    <t>ระดับประเทศ</t>
  </si>
  <si>
    <t>ประธานโครงการ</t>
  </si>
  <si>
    <t>กรรมการและเลขานุการ</t>
  </si>
  <si>
    <t>กรรมการ อนุกรรมการ คณะทำงาน</t>
  </si>
  <si>
    <t>4.1</t>
  </si>
  <si>
    <t xml:space="preserve">การเป็นผู้รับผิดชอบโครงการทำนุบำรุงศิลปวัฒนธรรมของมหาวิทยาลัย คณะ หรือส่วนราชการ หรือส่วนงานที่เรียกชื่ออย่างอื่นที่มีฐานะเทียบเท่าคณะ </t>
  </si>
  <si>
    <t>ชื่อโครงการทำนุบำรุงศิลปวัฒนธรรม</t>
  </si>
  <si>
    <t>ระดับสถาบัน</t>
  </si>
  <si>
    <t>ระดับชาติ</t>
  </si>
  <si>
    <t>ระดับความร่วมมือระหว่างประเทศ</t>
  </si>
  <si>
    <t>ระดับนานาชาติ</t>
  </si>
  <si>
    <t>4.2</t>
  </si>
  <si>
    <t xml:space="preserve">การเข้าร่วมการปฏิบัติงานหรือกิจกรรมใด ๆ ที่ส่งผลโดยตรงหรือผลกระทบให้เกิดการทำนุบำรุงศิลปวัฒนธรรม ทั้งภายในและภายนอกมหาวิทยาลัย </t>
  </si>
  <si>
    <t>ชื่อหัวข้อการปฏิบัติงานหรือกิจกรรมใดๆ</t>
  </si>
  <si>
    <t>หน่วยงานที่จัดกิจกรรม</t>
  </si>
  <si>
    <t xml:space="preserve">ภาระงานทำนุบำรุงศิลปวัฒนธรรม         </t>
  </si>
  <si>
    <t>5.1</t>
  </si>
  <si>
    <t>ปีการศึกษาของนักศึกษา</t>
  </si>
  <si>
    <t>ชื่อหลักสูตรที่ทำหน้าที่เป็นอาจารย์ผู้รับผิดชอบหลักสูตร</t>
  </si>
  <si>
    <t>ชื่อหลักสูตรที่ทำหน้าที่เป็นคณะกรรมการบริหารหลักสูตร</t>
  </si>
  <si>
    <t>ชื่อโครงการ/กิจกรรมพัฒนาผู้เรียน</t>
  </si>
  <si>
    <t xml:space="preserve">ประธานกรรมการ กรรมการและเลขานุการ เลขานุการ </t>
  </si>
  <si>
    <t xml:space="preserve">กรรมการ อนุกรรมการ คณะทำงาน </t>
  </si>
  <si>
    <t>ชื่อชมรม หรือชุมนุม หรือกิจกรรมของนิสิต/นักศึกษาที่เรียกชื่ออย่างอื่น</t>
  </si>
  <si>
    <t>ชื่อหัวข้อการปฏิบัติงานหรือกิจกรรมใดๆ ที่ส่งผลโดยตรงหรือผลกระทบให้เกิดการพัฒนาผู้เรียน</t>
  </si>
  <si>
    <t>หน่วยงานผู้จัดกิจกรรม</t>
  </si>
  <si>
    <t>5.2</t>
  </si>
  <si>
    <t>ชื่อโครงการ/กิจกรรมเพื่อพัฒนาวิชาการหรือวิชาชีพของตน</t>
  </si>
  <si>
    <t>บทบาทในการเป็นผู้รับผิดชอบโครงการ/กิจกรรม</t>
  </si>
  <si>
    <t>ชื่อคณะกรรมการเฉพาะกิจที่ได้รับการแต่งตั้ง</t>
  </si>
  <si>
    <t>ไม่น้อยกว่า 15 ชั่วโมง แต่ไม่เกิน 2 เดือน</t>
  </si>
  <si>
    <t>ไม่น้อยกว่า 2 เดือน แต่ไม่เกิน 4 เดือน</t>
  </si>
  <si>
    <t xml:space="preserve">ตั้งแต่ 4 เดือนขึ้นไป </t>
  </si>
  <si>
    <t>กรรมการ เลขานุการ และผู้ช่วยเลขานุการสภามหาวิทยาลัย และสภาวิชาการ</t>
  </si>
  <si>
    <t>ประธาน รองประธาน กรรมการและเลขานุการ และกรรมการสภาคณาจารย์และข้าราชการ</t>
  </si>
  <si>
    <t xml:space="preserve">กรรมการสภามหาวิทยาลัย และ
สภาวิชาการ </t>
  </si>
  <si>
    <t xml:space="preserve">เลขานุการสภามหาวิทยาลัย และสภาวิชาการ </t>
  </si>
  <si>
    <t xml:space="preserve">กรรมการสภาคณาจารย์และข้าราชการ </t>
  </si>
  <si>
    <t>ภาระงานที่ปฏิบัติที่มีความหลากหลายเพิ่มเติมจากที่กำหนดไว้ในประกาศ</t>
  </si>
  <si>
    <t>จำนวนสัปดาห์ที่ปฏิบัติการสอน(15 สัปดาห์/ภาคการศึกษา)</t>
  </si>
  <si>
    <t>จำนวนชั่วโมงที่สอนหรือเป็นวิทยากร</t>
  </si>
  <si>
    <t xml:space="preserve">วิชาเตรียมฝึกประสบการณ์วิชาชีพ หรือเตรียมสหกิจศึกษา </t>
  </si>
  <si>
    <t xml:space="preserve">วิชาฝึกประสบการณ์วิชาชีพ หรือสหกิจศึกษา </t>
  </si>
  <si>
    <t>จำนวนเรื่องที่ดำเนินการตามสถานะที่ระบุ</t>
  </si>
  <si>
    <t>จำนวนผู้มีส่วนร่วมในการวิจัย</t>
  </si>
  <si>
    <t xml:space="preserve">ผู้อำนวยการ/ผู้ประสานงานชุดโครงการวิจัย </t>
  </si>
  <si>
    <t xml:space="preserve">ผู้ประพันธ์บรรณกิจ </t>
  </si>
  <si>
    <t>ผลงานวิชาการในลักษณะอื่น</t>
  </si>
  <si>
    <t xml:space="preserve">ผู้ช่วยเลขานุการสภามหาวิทยาลัย และสภาวิชาการ </t>
  </si>
  <si>
    <t xml:space="preserve">ประธาน รองประธาน กรรมการและเลขานุการสภาคณาจารย์และข้าราชการ </t>
  </si>
  <si>
    <t>รายวิชาปัญหาพิเศษ  โครงงาน (คิดได้เฉพาะภาคการศึกษาที่นักศึกษาลงทะเบียนเรียนรายวิชา)</t>
  </si>
  <si>
    <t>การทำหน้าที่เป็นอาจารย์ที่ปรึกษาผลงานวิจัยในระดับปริญญาตรี (คิดได้เฉพาะภาคการศึกษาที่นักศึกษาลงทะเบียนเรียนรายวิชา และในแต่ละเรื่องคิดภาระงานได้เพียง 1 ตำแหน่ง)</t>
  </si>
  <si>
    <t>(คิดได้เฉพาะภาคการศึกษาที่นักศึกษาลงทะเบียนเรียนรายวิชา และในแต่ละเรื่องคิดภาระงานได้เพียง 1 ตำแหน่ง)</t>
  </si>
  <si>
    <t>ระดับประกาศนียบัตรบัณฑิต</t>
  </si>
  <si>
    <t>(คิดได้เฉพาะภาคการศึกษาที่นักศึกษาลงทะเบียนเรียนรายวิชา และในแต่ละเรื่องคิดภาระงานได้เพียง 1 ตำแหน่ง ทั้งนี้ ภาระงานที่ปรึกษาฯ ต้องเป็นไปตามเกณฑ์มาตรฐานหลักสูตร)</t>
  </si>
  <si>
    <t>การทำหน้าที่เป็นอาจารย์ที่ปรึกษา ได้แก่ การโฮมรูม การทำหน้าที่อาจารย์ที่ปรึกษาวิชาการ และการแนะแนวการใช้ชีวิต</t>
  </si>
  <si>
    <t>1.10</t>
  </si>
  <si>
    <t xml:space="preserve">การทำหน้าที่เป็นอาจารย์ผู้รับผิดชอบหลักสูตร </t>
  </si>
  <si>
    <t xml:space="preserve">การทำหน้าที่คณะกรรมการบริหารหลักสูตร </t>
  </si>
  <si>
    <t xml:space="preserve">การเป็นผู้รับผิดชอบโครงการ/กิจกรรมการพัฒนาผู้เรียนด้านต่าง ๆ ที่นอกเหนือจากการจัดการเรียนการสอนตามปกติ </t>
  </si>
  <si>
    <t>ประธานกรรมการ / เลขานุการ / กรรมการและเลขานุการ</t>
  </si>
  <si>
    <t>กรรมการ / อนุกรรมการ / คณะทำงาน</t>
  </si>
  <si>
    <t>การเป็นอาจารย์ที่ปรึกษากิจกรรมของนักศึกษาที่จัดในรูปแบบชมรม หรือชุมนุม หรือที่เรียกชื่ออย่างอื่น</t>
  </si>
  <si>
    <t xml:space="preserve">การเข้าร่วมการปฏิบัติงานหรือกิจกรรมใด ๆ ที่ส่งผลโดยตรงหรือผลกระทบให้เกิดการพัฒนาผู้เรียน </t>
  </si>
  <si>
    <r>
      <t xml:space="preserve">ภาระงานสอน </t>
    </r>
    <r>
      <rPr>
        <sz val="18"/>
        <color theme="1"/>
        <rFont val="TH SarabunPSK"/>
        <family val="2"/>
      </rPr>
      <t>(การคิดค่าภาระงานสอน ให้คิดได้เฉพาะภาระงานสอนที่ไม่ได้รับค่าตอบแทนเท่านั้น)</t>
    </r>
  </si>
  <si>
    <r>
      <t xml:space="preserve">การสอนรายวิชาบรรยายและรายวิชาปฏิบัติในระดับปริญญาตรีและระดับบัณฑิตศึกษา </t>
    </r>
    <r>
      <rPr>
        <sz val="16"/>
        <color theme="1"/>
        <rFont val="TH SarabunPSK"/>
        <family val="2"/>
      </rPr>
      <t>(กรอกแยกรายวิชาและแยกหมู่เรียน)</t>
    </r>
  </si>
  <si>
    <r>
      <rPr>
        <b/>
        <sz val="16"/>
        <color theme="1"/>
        <rFont val="TH SarabunPSK"/>
        <family val="2"/>
      </rPr>
      <t xml:space="preserve">ภาระงานสอน </t>
    </r>
    <r>
      <rPr>
        <sz val="16"/>
        <color theme="1"/>
        <rFont val="TH SarabunPSK"/>
        <family val="2"/>
      </rPr>
      <t xml:space="preserve">หมายถึง การถ่ายทอดองค์ความรู้ที่ครอบคลุมการสอนทุกประเภทในทุกระดับการศึกษา เช่น งานสอนแบบบรรยาย งานสอนปฏิบัติการ งานสอนภาคสนาม และงานควบคุมการผลิตผลงานของผู้เรียน เช่น </t>
    </r>
  </si>
  <si>
    <r>
      <t xml:space="preserve">แหล่งทุน </t>
    </r>
    <r>
      <rPr>
        <sz val="16"/>
        <color theme="1"/>
        <rFont val="TH SarabunPSK"/>
        <family val="2"/>
      </rPr>
      <t>(โปรดระบุเครื่องหมาย / ตามความเป็นจริง)</t>
    </r>
  </si>
  <si>
    <r>
      <t>ระดับการเผยแพร่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 (โดยบทความวิจัย 1 ผลงานสามารถคิดภาระงานได้ในตำแหน่งใดตำแหน่งหนึ่งเท่านั้น))</t>
    </r>
  </si>
  <si>
    <r>
      <t>ประเภทผลงานทางวิชาการ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 (โดยผลงานทางวิชาการ 1 ผลงานสามารถคิดภาระงานได้ในตำแหน่งใดตำแหน่งหนึ่งเท่านั้น))</t>
    </r>
  </si>
  <si>
    <r>
      <t xml:space="preserve">1. </t>
    </r>
    <r>
      <rPr>
        <b/>
        <sz val="16"/>
        <color theme="1"/>
        <rFont val="TH SarabunPSK"/>
        <family val="2"/>
      </rPr>
      <t xml:space="preserve">ภาระงานวิจัยและงานวิชาการอื่น </t>
    </r>
    <r>
      <rPr>
        <sz val="16"/>
        <color theme="1"/>
        <rFont val="TH SarabunPSK"/>
        <family val="2"/>
      </rPr>
      <t>หมายถึง งานศึกษาค้นคว้าอย่างมีระบบตามกระบวนการวิธีวิจัย เพื่อให้เกิดองค์ความรู้ใหม่หรือต่อยอดองค์ความรู้เดิมที่จะนำไปสู่การประยุกต์ในด้านต่าง ๆ ทั้งนี้ รวมถึงการวิจัยและพัฒนาร่วมกับภาคอุตสาหกรรม ภาคธุรกิจบริการ และชุมชนท้องถิ่น เพื่อแก้ปัญหาเชิงเทคนิคและวิศวกรรม</t>
    </r>
  </si>
  <si>
    <t>การเข้าร่วมโครงการ/กิจกรรมเพื่อพัฒนาวิชาการหรือวิชาชีพของตน</t>
  </si>
  <si>
    <t>การเป็นผู้รับผิดชอบโครงการ/กิจกรรมของมหาวิทยาลัย หรือคณะ</t>
  </si>
  <si>
    <t xml:space="preserve">ประธานกรรมการ / กรรมการและเลขานุการ / เลขานุการ </t>
  </si>
  <si>
    <t xml:space="preserve">กรรมการ / อนุกรรมการ / คณะทำงาน </t>
  </si>
  <si>
    <r>
      <t xml:space="preserve">หน่วยงานที่จัดฝึกอบรม </t>
    </r>
    <r>
      <rPr>
        <sz val="16"/>
        <color theme="1"/>
        <rFont val="TH SarabunPSK"/>
        <family val="2"/>
      </rPr>
      <t>(ระบุชื่อหน่วยงานที่จัด)</t>
    </r>
  </si>
  <si>
    <r>
      <t xml:space="preserve">ระดับการก่อให้เกิดประโยชน์ </t>
    </r>
    <r>
      <rPr>
        <sz val="16"/>
        <color theme="1"/>
        <rFont val="TH SarabunPSK"/>
        <family val="2"/>
      </rPr>
      <t>(โปรดระบุเครื่องหมาย / ตามความเป็นจริง)</t>
    </r>
  </si>
  <si>
    <r>
      <t>ระดับการเผยแพร่หรือการใช้ประโยชน์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ตามความเป็นจริง)</t>
    </r>
  </si>
  <si>
    <r>
      <rPr>
        <b/>
        <sz val="16"/>
        <color theme="1"/>
        <rFont val="TH SarabunPSK"/>
        <family val="2"/>
      </rPr>
      <t>ภาระงานทำนุบำรุงศิลปวัฒนธรรม</t>
    </r>
    <r>
      <rPr>
        <sz val="16"/>
        <color theme="1"/>
        <rFont val="TH SarabunPSK"/>
        <family val="2"/>
      </rPr>
      <t xml:space="preserve"> หมายถึง งานหรือกิจกรรมเพื่อทำนุบำรุงศิลปวัฒนธรรมอันเป็นการดำรงไว้ซึ่งคุณค่า อัตลักษณ์ของท้องถิ่น เอกลักษณ์ของชาติ รวมทั้งปลูกฝังความเป็นชาติในรูปแบบและลักษณะต่าง ๆ</t>
    </r>
  </si>
  <si>
    <t xml:space="preserve">การร่วมเป็นคณะกรรมการสภามหาวิทยาลัย สภาวิชาการ และสภาคณาจารย์และข้าราชการ </t>
  </si>
  <si>
    <r>
      <t>ระยะเวลาในการดำเนินงานอย่างต่อเนื่อง</t>
    </r>
    <r>
      <rPr>
        <sz val="16"/>
        <color theme="1"/>
        <rFont val="TH SarabunPSK"/>
        <family val="2"/>
      </rPr>
      <t xml:space="preserve"> (โปรดระบุเครื่องหมาย / ตามความเป็นจริง)</t>
    </r>
  </si>
  <si>
    <r>
      <t xml:space="preserve">การร่วมเป็นคณะกรรมการสภามหาวิทยาลัย สภาวิชาการ และสภาคณาจารย์และข้าราชการ </t>
    </r>
    <r>
      <rPr>
        <sz val="16"/>
        <color theme="1"/>
        <rFont val="TH SarabunPSK"/>
        <family val="2"/>
      </rPr>
      <t>(โปรดระบุเครื่องหมาย / ตามความเป็นจริง)</t>
    </r>
  </si>
  <si>
    <r>
      <t xml:space="preserve">ภาระงานอื่น ๆ </t>
    </r>
    <r>
      <rPr>
        <sz val="16"/>
        <color theme="1"/>
        <rFont val="TH SarabunPSK"/>
        <family val="2"/>
      </rPr>
      <t>หมายถึง งานหรือกิจกรรมอื่น ๆ ที่สอดคล้องกับพันธกิจของมหาวิทยาลัยที่มิใช่ภาระงานสอน ภาระงานวิจัยและงานวิชาการอื่น ภาระงานบริการวิชาการ และภาระงานทำนุบำรุงศิลปวัฒนธรรม</t>
    </r>
  </si>
  <si>
    <t>5.5</t>
  </si>
  <si>
    <t xml:space="preserve">ภาระงานอื่น ๆ มีความหลากหลายจึงที่ไม่ได้ระบุไว้ในที่นี้ แต่ให้พิจารณาเป็นกรณี ๆ ไป </t>
  </si>
  <si>
    <t>หน่วยงานที่ขอความอนุเคราะห์เชิญเป็นคณะกรรมการ</t>
  </si>
  <si>
    <r>
      <t xml:space="preserve">การเป็นคณะกรรมการเฉพาะกิจที่มหาวิทยาลัย คณะ หรือส่วนราชการ หรือส่วนงานที่เรียกชื่ออย่างอื่นที่มีฐานะเทียบเท่าคณะแต่งตั้ง </t>
    </r>
    <r>
      <rPr>
        <sz val="16"/>
        <color theme="1"/>
        <rFont val="TH SarabunPSK"/>
        <family val="2"/>
      </rPr>
      <t>(นับเฉพาะเดือนที่อยู่ในรอบการประเมินเท่านั้น)</t>
    </r>
  </si>
  <si>
    <t>(ปีงบประมาณ 2568 - 2569 กรณีหลักสูตรประเมินด้วยเกณฑ์ AUN-QA จะได้รับผลการประเมิน 5 คะแนน)</t>
  </si>
  <si>
    <t>สรุปคะแนนจากการประเมินตามตัวชี้วัดและเกณฑ์คะแนนการประเมินผลสัมฤทธิ์ของงาน</t>
  </si>
  <si>
    <r>
      <t xml:space="preserve">1. </t>
    </r>
    <r>
      <rPr>
        <b/>
        <sz val="16"/>
        <color theme="1"/>
        <rFont val="TH SarabunPSK"/>
        <family val="2"/>
      </rPr>
      <t>ภาระงานบริการวิชาการ</t>
    </r>
    <r>
      <rPr>
        <sz val="16"/>
        <color theme="1"/>
        <rFont val="TH SarabunPSK"/>
        <family val="2"/>
      </rPr>
      <t xml:space="preserve"> หมายถึง งานที่มีลักษณะนำความรู้ที่มีอยู่แล้วไปช่วยทำความเข้าใจกับปัญหา แก้ปัญหา หรือปรับปรุงพัฒนาตามความต้องการของกลุ่มเป้าหมาย รวมถึงงานส่งเสริม เผยแพร่ความรู้ทั้งด้านวิชาการและวิชาชีพต่อกลุ่มบุคคลสังคม เช่น การอบรมหลักสูตรระยะสั้น โครงการฝึกอบรม </t>
    </r>
  </si>
  <si>
    <t>การเป็นวิทยากรฝึกอบรมให้แก่บุคคลภายนอก การเป็นผู้ทรงคุณวุฒิพิจารณาบทความทางวิชาการ บทความวิจัย ข้อเสนอโครงการวิจัย รายงานผลการวิจัย ทั้งภายในและภายนอกมหาวิทยาลัย การเป็นที่ปรึกษาหรือผู้ทรงคุณวุฒิ เป็นต้น</t>
  </si>
  <si>
    <t xml:space="preserve">         ผ่าน</t>
  </si>
  <si>
    <t>(ต้องผ่านทั้งข้อ 2.1 + 2.2 + 2.3)</t>
  </si>
  <si>
    <t>แบบ ป.มบส. 1</t>
  </si>
  <si>
    <t>ปีงบประมาณ</t>
  </si>
  <si>
    <t>ชื่อผู้บังคับบัญชา/ผู้ประเมิน</t>
  </si>
  <si>
    <t>ตำแหน่ง</t>
  </si>
  <si>
    <t>รอบการประเมิน</t>
  </si>
  <si>
    <t>แบบ ป.มบส. 2</t>
  </si>
  <si>
    <t>แบบข้อตกลงการประเมินพฤติกรรมการปฏิบัติราชการ (สมรรถนะ) 
ของข้าราชการมหาวิทยาลัยราชภัฏบ้านสมเด็จเจ้าพระยา (องค์ประกอบที่ ๒)</t>
  </si>
  <si>
    <t>ชื่อผู้รับการประเมิน</t>
  </si>
  <si>
    <t>(1) ระดับสมรรถนะที่คาดหวัง</t>
  </si>
  <si>
    <t>(2) ระดับสมรรถนะที่แสดงออก</t>
  </si>
  <si>
    <t>สมรรถนะหลัก
(สำหรับข้าราชการทุกคน)</t>
  </si>
  <si>
    <t>1. การมุ่งผลสัมฤทธิ์</t>
  </si>
  <si>
    <t>2. การบริการที่ดี</t>
  </si>
  <si>
    <t>3. การสั่งสมความเชี่ยวชาญในงานอาชีพ</t>
  </si>
  <si>
    <t>5. การทำงานเป็นทีม</t>
  </si>
  <si>
    <t>สมรรถนะประจำกลุ่มสายงาน
(ข้าราชการกลุ่มฯ วิชาการ ประเมิน
ข้อ ๑ , ๒ , ๓   ข้าราชการกลุ่มฯ สนับสนุน  ประเมิน ข้อ ๑ , ๔ , ๕)</t>
  </si>
  <si>
    <t>1. การคิดวิเคราะห์</t>
  </si>
  <si>
    <t>2. การมองภาพองค์รวม</t>
  </si>
  <si>
    <t>3. การใส่ใจและพัฒนาผู้อื่น</t>
  </si>
  <si>
    <t>5. การสร้างสัมพันธภาพ</t>
  </si>
  <si>
    <t>สมรรถนะทางการบริหาร
(สำหรับข้าราชการประเภทบริหาร /
วิชาการระดับทรงคุณวุฒิ / อำนวยการ)</t>
  </si>
  <si>
    <t xml:space="preserve">4. การยึดมั่นในความถูกต้องชอบธรรม </t>
  </si>
  <si>
    <t>และจริยธรรม</t>
  </si>
  <si>
    <t>4. การตรวจสอบความถูกต้อง</t>
  </si>
  <si>
    <t>ตามกระบวนงาน</t>
  </si>
  <si>
    <t>1. สภาวะผู้นำ</t>
  </si>
  <si>
    <t>2. วิสัยทัศน์</t>
  </si>
  <si>
    <t>3. การวางกลยุทธ์ภาครัฐ</t>
  </si>
  <si>
    <t>4. ศักยภาพเพื่อนำการปรับเปลี่ยน</t>
  </si>
  <si>
    <t>5. การควบคุมตนเอง</t>
  </si>
  <si>
    <t>6. การสอนงานและมอบหมายงาน</t>
  </si>
  <si>
    <t>หลักเกณฑ์การประเมิน</t>
  </si>
  <si>
    <r>
      <t xml:space="preserve">จำนวนสมรรถนะหลัก / สมรรถนะทางการบริหาร ที่มีระดับสมรรถนะที่แสดงออก </t>
    </r>
    <r>
      <rPr>
        <b/>
        <sz val="16"/>
        <color theme="1"/>
        <rFont val="TH SarabunPSK"/>
        <family val="2"/>
      </rPr>
      <t>สูงกว่าหรือเท่ากับ</t>
    </r>
    <r>
      <rPr>
        <sz val="16"/>
        <color theme="1"/>
        <rFont val="TH SarabunPSK"/>
        <family val="2"/>
      </rPr>
      <t xml:space="preserve"> ระดับสมรรถนะที่คาดหวัง  X  3  คะแนน</t>
    </r>
  </si>
  <si>
    <r>
      <t xml:space="preserve">จำนวนสมรรถนะหลัก / สมรรถนะทางการบริหาร ที่มีระดับสมรรถนะที่แสดงออก </t>
    </r>
    <r>
      <rPr>
        <b/>
        <sz val="16"/>
        <color theme="1"/>
        <rFont val="TH SarabunPSK"/>
        <family val="2"/>
      </rPr>
      <t>ต่ำกว่า</t>
    </r>
    <r>
      <rPr>
        <sz val="16"/>
        <color theme="1"/>
        <rFont val="TH SarabunPSK"/>
        <family val="2"/>
      </rPr>
      <t xml:space="preserve"> ระดับสมรรถนะที่คาดหวัง  </t>
    </r>
    <r>
      <rPr>
        <b/>
        <sz val="16"/>
        <color theme="1"/>
        <rFont val="TH SarabunPSK"/>
        <family val="2"/>
      </rPr>
      <t>1  ระดับ</t>
    </r>
    <r>
      <rPr>
        <sz val="16"/>
        <color theme="1"/>
        <rFont val="TH SarabunPSK"/>
        <family val="2"/>
      </rPr>
      <t xml:space="preserve">   X  2  คะแนน</t>
    </r>
  </si>
  <si>
    <r>
      <t xml:space="preserve">จำนวนสมรรถนะหลัก / สมรรถนะทางการบริหาร ที่มีระดับสมรรถนะที่แสดงออก </t>
    </r>
    <r>
      <rPr>
        <b/>
        <sz val="16"/>
        <color theme="1"/>
        <rFont val="TH SarabunPSK"/>
        <family val="2"/>
      </rPr>
      <t>ต่ำกว่า</t>
    </r>
    <r>
      <rPr>
        <sz val="16"/>
        <color theme="1"/>
        <rFont val="TH SarabunPSK"/>
        <family val="2"/>
      </rPr>
      <t xml:space="preserve"> ระดับสมรรถนะที่คาดหวัง   </t>
    </r>
    <r>
      <rPr>
        <b/>
        <sz val="16"/>
        <color theme="1"/>
        <rFont val="TH SarabunPSK"/>
        <family val="2"/>
      </rPr>
      <t xml:space="preserve">2  ระดับ </t>
    </r>
    <r>
      <rPr>
        <sz val="16"/>
        <color theme="1"/>
        <rFont val="TH SarabunPSK"/>
        <family val="2"/>
      </rPr>
      <t xml:space="preserve"> X  1  คะแนน</t>
    </r>
  </si>
  <si>
    <r>
      <t xml:space="preserve">จำนวนสมรรถนะหลัก / สมรรถนะทางการบริหาร ที่มีระดับสมรรถนะที่แสดงออก </t>
    </r>
    <r>
      <rPr>
        <b/>
        <sz val="16"/>
        <color theme="1"/>
        <rFont val="TH SarabunPSK"/>
        <family val="2"/>
      </rPr>
      <t>ต่ำกว่า</t>
    </r>
    <r>
      <rPr>
        <sz val="16"/>
        <color theme="1"/>
        <rFont val="TH SarabunPSK"/>
        <family val="2"/>
      </rPr>
      <t xml:space="preserve"> ระดับสมรรถนะที่คาดหวัง  </t>
    </r>
    <r>
      <rPr>
        <b/>
        <sz val="16"/>
        <color theme="1"/>
        <rFont val="TH SarabunPSK"/>
        <family val="2"/>
      </rPr>
      <t xml:space="preserve">3  ระดับ  </t>
    </r>
    <r>
      <rPr>
        <sz val="16"/>
        <color theme="1"/>
        <rFont val="TH SarabunPSK"/>
        <family val="2"/>
      </rPr>
      <t>X  0  คะแนน</t>
    </r>
  </si>
  <si>
    <r>
      <t>สรุปคะแนนส่วนพฤติกรรมการปฏิบัติราชการ (สมรรถนะ)</t>
    </r>
    <r>
      <rPr>
        <sz val="16"/>
        <color theme="1"/>
        <rFont val="TH SarabunPSK"/>
        <family val="2"/>
      </rPr>
      <t xml:space="preserve">    </t>
    </r>
  </si>
  <si>
    <t>จำนวนสมรรถนะ</t>
  </si>
  <si>
    <t>ลายมือชื่อ</t>
  </si>
  <si>
    <t>ผู้ประเมิน</t>
  </si>
  <si>
    <t xml:space="preserve">                                        วัน..............เดือน...........................................พ.ศ...................   </t>
  </si>
  <si>
    <t>ผู้รับการประเมิน</t>
  </si>
  <si>
    <t xml:space="preserve">                          วัน..............เดือน...........................................พ.ศ...................   </t>
  </si>
  <si>
    <t>ความเห็นเพิ่มเติมของผู้ประเมิน  (ระบุข้อมูลเมื่อสิ้นรอบการประเมิน)
       1)  จุดเด่น  และ / หรือ สิ่งที่ควรปรับปรุงแก้ไข</t>
  </si>
  <si>
    <t xml:space="preserve">       2)  ข้อเสนอแนะเกี่ยวกับวิธีส่งเสริมและพัฒนา เพื่อจัดทำแผนพัฒนารายบุคคล</t>
  </si>
  <si>
    <t>ผู้ประเมินและผู้รับการประเมินได้ตกลงร่วมกันและเห็นพ้องกันแล้ว จึงลงลายมือชื่อไว้เป็นหลักฐาน  (ลงนามเมื่อจัดทำข้อตกลง)</t>
  </si>
  <si>
    <t>ผู้ประเมินและผู้รับการประเมิน ได้เห็นชอบผลการประเมินแล้ว จึงลงลายมือชื่อไว้เป็นหลักฐาน (ลงนามเมื่อสิ้นรอบประเมิน)</t>
  </si>
  <si>
    <t>ของข้าราชการมหาวิทยาลัยราชภัฏบ้านสมเด็จเจ้าพระยา</t>
  </si>
  <si>
    <t>ส่วนที่  1 :  ข้อมูลของผู้รับการประเมิน</t>
  </si>
  <si>
    <t>สังกัด</t>
  </si>
  <si>
    <t>ชื่อผู้ประเมิน</t>
  </si>
  <si>
    <t>ส่วนที่  2 :  การสรุปผลการประเมิน</t>
  </si>
  <si>
    <t>องค์ประกอบการประเมิน</t>
  </si>
  <si>
    <t>คะแนน (ก)</t>
  </si>
  <si>
    <t>น้ำหนัก (ข)</t>
  </si>
  <si>
    <t>รวมคะแนน (ก) x (ข)</t>
  </si>
  <si>
    <t>ระดับผลการประเมิน</t>
  </si>
  <si>
    <t>ส่วนที่  3 : แผนพัฒนาการปฏิบัติราชการรายบุคคล</t>
  </si>
  <si>
    <t>วิธีการพัฒนา</t>
  </si>
  <si>
    <t>ความรู้ / ทักษะ / สมรรถนะที่ต้องได้รับการพัฒนา</t>
  </si>
  <si>
    <t>ช่วงเวลาที่ต้องการ
การพัฒนา</t>
  </si>
  <si>
    <t>ส่วนที่  4 :  การรับทราบผลการประเมิน</t>
  </si>
  <si>
    <t>ผู้รับการประเมิน :</t>
  </si>
  <si>
    <t>ได้รับทราบผลการประเมินและแผนพัฒนาการปฏิบัติราชการรายบุคคลแล้ว</t>
  </si>
  <si>
    <t>ลงชื่อ</t>
  </si>
  <si>
    <t>วันที่</t>
  </si>
  <si>
    <t>ผู้ประเมิน :</t>
  </si>
  <si>
    <t>ได้แจ้งผลการประเมินและผู้รับการประเมินได้ลงนามรับทราบ</t>
  </si>
  <si>
    <t>ได้แจ้งผลการประเมินเมื่อวันที่ ……………………</t>
  </si>
  <si>
    <t>แต่ผู้รับการประเมินไม่ลงนามรับทราบ</t>
  </si>
  <si>
    <t>โดยมี……….........………………………เป็นพยาน</t>
  </si>
  <si>
    <t>ส่วนที่  5 :  ความเห็นของผู้บังคับบัญชาเหนือขึ้นไป</t>
  </si>
  <si>
    <t>ผู้บังคับบัญชาเหนือขึ้นไป :</t>
  </si>
  <si>
    <t>เห็นด้วยกับผลการประเมิน</t>
  </si>
  <si>
    <t>มีความเห็นต่าง ดังนี้</t>
  </si>
  <si>
    <t>ผู้บังคับบัญชาเหนือขึ้นไปอีกชั้นหนึ่ง (ถ้ามี) :</t>
  </si>
  <si>
    <t>แบบสรุปการประเมินผลการปฏิบัติราชการ</t>
  </si>
  <si>
    <t>แบบ ป.มบส. 3</t>
  </si>
  <si>
    <t>องค์ประกอบที่  2 : พฤติกรรมการปฏิบัติราชการ (สมรรถนะ)</t>
  </si>
  <si>
    <t>องค์ประกอบที่  1 : ผลสัมฤทธิ์ของงานสอน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</si>
</sst>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(* #,##0_);_(* \(#,##0\);_(* &quot;-&quot;??_);_(@_)"/>
  </numFmts>
  <fonts count="3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4"/>
      <color theme="1"/>
      <name val="TH SarabunPSK"/>
      <family val="2"/>
    </font>
    <font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u/>
      <sz val="11"/>
      <color theme="10"/>
      <name val="Tahoma"/>
      <family val="2"/>
      <scheme val="minor"/>
    </font>
    <font>
      <u/>
      <sz val="16"/>
      <color theme="10"/>
      <name val="TH SarabunPSK"/>
      <family val="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rgb="FF2F2F2F"/>
      <name val="TH SarabunPSK"/>
      <family val="2"/>
    </font>
    <font>
      <u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2"/>
      <color theme="1"/>
      <name val="TH SarabunPSK"/>
      <family val="2"/>
    </font>
    <font>
      <sz val="8"/>
      <color theme="1"/>
      <name val="TH SarabunPSK"/>
      <family val="2"/>
    </font>
    <font>
      <b/>
      <sz val="20"/>
      <color theme="1"/>
      <name val="TH SarabunPSK"/>
      <family val="2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8"/>
      <color rgb="FFFF0000"/>
      <name val="TH SarabunPSK"/>
      <family val="2"/>
    </font>
    <font>
      <sz val="16"/>
      <color theme="1"/>
      <name val="Wingdings"/>
      <charset val="2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B361"/>
        <bgColor indexed="64"/>
      </patternFill>
    </fill>
    <fill>
      <patternFill patternType="solid">
        <fgColor rgb="FFFEE08B"/>
        <bgColor indexed="64"/>
      </patternFill>
    </fill>
    <fill>
      <patternFill patternType="solid">
        <fgColor rgb="FFE6F598"/>
        <bgColor indexed="64"/>
      </patternFill>
    </fill>
    <fill>
      <patternFill patternType="solid">
        <fgColor rgb="FFABDDA4"/>
        <bgColor indexed="64"/>
      </patternFill>
    </fill>
    <fill>
      <patternFill patternType="solid">
        <fgColor rgb="FF66C2A5"/>
        <bgColor indexed="64"/>
      </patternFill>
    </fill>
    <fill>
      <patternFill patternType="solid">
        <fgColor rgb="FFD53E4F"/>
        <bgColor indexed="64"/>
      </patternFill>
    </fill>
    <fill>
      <patternFill patternType="solid">
        <fgColor rgb="FF3288B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8" fillId="0" borderId="0" applyNumberFormat="0" applyFill="0" applyBorder="0" applyAlignment="0" applyProtection="0"/>
    <xf numFmtId="0" fontId="2" fillId="0" borderId="0"/>
    <xf numFmtId="187" fontId="2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826">
    <xf numFmtId="0" fontId="0" fillId="0" borderId="0" xfId="0"/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9" xfId="0" applyFont="1" applyFill="1" applyBorder="1" applyAlignment="1" applyProtection="1">
      <alignment horizontal="center" vertical="top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19" fillId="0" borderId="0" xfId="1" applyFont="1"/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0" borderId="0" xfId="4" applyFont="1" applyProtection="1">
      <protection locked="0"/>
    </xf>
    <xf numFmtId="0" fontId="4" fillId="2" borderId="1" xfId="4" applyFont="1" applyFill="1" applyBorder="1" applyAlignment="1" applyProtection="1">
      <alignment horizontal="center"/>
      <protection locked="0"/>
    </xf>
    <xf numFmtId="0" fontId="4" fillId="2" borderId="1" xfId="4" applyFont="1" applyFill="1" applyBorder="1" applyAlignment="1" applyProtection="1">
      <alignment horizontal="left" shrinkToFit="1"/>
      <protection locked="0"/>
    </xf>
    <xf numFmtId="0" fontId="4" fillId="2" borderId="1" xfId="4" applyFont="1" applyFill="1" applyBorder="1" applyAlignment="1" applyProtection="1">
      <alignment horizontal="center" shrinkToFit="1"/>
      <protection locked="0"/>
    </xf>
    <xf numFmtId="2" fontId="4" fillId="2" borderId="1" xfId="4" applyNumberFormat="1" applyFont="1" applyFill="1" applyBorder="1" applyAlignment="1" applyProtection="1">
      <alignment horizontal="center"/>
      <protection locked="0"/>
    </xf>
    <xf numFmtId="1" fontId="4" fillId="2" borderId="1" xfId="4" applyNumberFormat="1" applyFont="1" applyFill="1" applyBorder="1" applyAlignment="1" applyProtection="1">
      <alignment horizontal="center" shrinkToFit="1"/>
      <protection locked="0"/>
    </xf>
    <xf numFmtId="0" fontId="4" fillId="2" borderId="2" xfId="4" applyFont="1" applyFill="1" applyBorder="1" applyAlignment="1" applyProtection="1">
      <alignment horizontal="center" shrinkToFit="1"/>
      <protection locked="0"/>
    </xf>
    <xf numFmtId="0" fontId="4" fillId="2" borderId="4" xfId="4" applyFont="1" applyFill="1" applyBorder="1" applyAlignment="1" applyProtection="1">
      <alignment horizontal="center" shrinkToFit="1"/>
      <protection locked="0"/>
    </xf>
    <xf numFmtId="0" fontId="4" fillId="2" borderId="1" xfId="4" applyFont="1" applyFill="1" applyBorder="1" applyAlignment="1" applyProtection="1">
      <alignment shrinkToFit="1"/>
      <protection locked="0"/>
    </xf>
    <xf numFmtId="0" fontId="4" fillId="2" borderId="9" xfId="4" applyFont="1" applyFill="1" applyBorder="1" applyAlignment="1" applyProtection="1">
      <alignment horizontal="center"/>
      <protection locked="0"/>
    </xf>
    <xf numFmtId="0" fontId="4" fillId="2" borderId="9" xfId="4" applyFont="1" applyFill="1" applyBorder="1" applyAlignment="1" applyProtection="1">
      <alignment horizontal="left" shrinkToFit="1"/>
      <protection locked="0"/>
    </xf>
    <xf numFmtId="0" fontId="4" fillId="2" borderId="9" xfId="4" applyFont="1" applyFill="1" applyBorder="1" applyAlignment="1" applyProtection="1">
      <alignment shrinkToFit="1"/>
      <protection locked="0"/>
    </xf>
    <xf numFmtId="0" fontId="4" fillId="2" borderId="9" xfId="4" applyFont="1" applyFill="1" applyBorder="1" applyAlignment="1" applyProtection="1">
      <alignment horizontal="center" shrinkToFit="1"/>
      <protection locked="0"/>
    </xf>
    <xf numFmtId="0" fontId="4" fillId="2" borderId="1" xfId="4" applyFont="1" applyFill="1" applyBorder="1" applyProtection="1">
      <protection locked="0"/>
    </xf>
    <xf numFmtId="0" fontId="4" fillId="16" borderId="4" xfId="4" applyFont="1" applyFill="1" applyBorder="1" applyAlignment="1" applyProtection="1">
      <alignment shrinkToFit="1"/>
      <protection locked="0"/>
    </xf>
    <xf numFmtId="0" fontId="4" fillId="2" borderId="1" xfId="4" applyFont="1" applyFill="1" applyBorder="1" applyAlignment="1" applyProtection="1">
      <alignment horizontal="left"/>
      <protection locked="0"/>
    </xf>
    <xf numFmtId="2" fontId="4" fillId="2" borderId="1" xfId="4" applyNumberFormat="1" applyFont="1" applyFill="1" applyBorder="1" applyAlignment="1" applyProtection="1">
      <alignment horizontal="left"/>
      <protection locked="0"/>
    </xf>
    <xf numFmtId="0" fontId="4" fillId="2" borderId="4" xfId="4" applyFont="1" applyFill="1" applyBorder="1" applyAlignment="1" applyProtection="1">
      <alignment shrinkToFit="1"/>
      <protection locked="0"/>
    </xf>
    <xf numFmtId="2" fontId="4" fillId="2" borderId="1" xfId="4" applyNumberFormat="1" applyFont="1" applyFill="1" applyBorder="1" applyAlignment="1" applyProtection="1">
      <alignment horizontal="center" shrinkToFit="1"/>
      <protection locked="0"/>
    </xf>
    <xf numFmtId="2" fontId="25" fillId="2" borderId="1" xfId="4" applyNumberFormat="1" applyFont="1" applyFill="1" applyBorder="1" applyAlignment="1" applyProtection="1">
      <alignment horizontal="center"/>
      <protection locked="0"/>
    </xf>
    <xf numFmtId="187" fontId="25" fillId="2" borderId="1" xfId="5" applyFont="1" applyFill="1" applyBorder="1" applyAlignment="1" applyProtection="1">
      <alignment horizontal="center"/>
      <protection locked="0"/>
    </xf>
    <xf numFmtId="189" fontId="4" fillId="2" borderId="1" xfId="5" applyNumberFormat="1" applyFont="1" applyFill="1" applyBorder="1" applyAlignment="1" applyProtection="1">
      <alignment horizontal="center"/>
      <protection locked="0"/>
    </xf>
    <xf numFmtId="189" fontId="26" fillId="2" borderId="1" xfId="4" applyNumberFormat="1" applyFont="1" applyFill="1" applyBorder="1" applyAlignment="1" applyProtection="1">
      <alignment horizontal="center"/>
      <protection locked="0"/>
    </xf>
    <xf numFmtId="0" fontId="6" fillId="2" borderId="1" xfId="4" applyFont="1" applyFill="1" applyBorder="1" applyAlignment="1" applyProtection="1">
      <alignment horizontal="left" shrinkToFit="1"/>
      <protection locked="0"/>
    </xf>
    <xf numFmtId="0" fontId="6" fillId="2" borderId="1" xfId="4" applyFont="1" applyFill="1" applyBorder="1" applyAlignment="1" applyProtection="1">
      <alignment horizontal="center" shrinkToFit="1"/>
      <protection locked="0"/>
    </xf>
    <xf numFmtId="0" fontId="9" fillId="2" borderId="1" xfId="4" applyFont="1" applyFill="1" applyBorder="1" applyAlignment="1" applyProtection="1">
      <alignment horizontal="center"/>
      <protection locked="0"/>
    </xf>
    <xf numFmtId="0" fontId="9" fillId="2" borderId="1" xfId="4" applyFont="1" applyFill="1" applyBorder="1" applyAlignment="1" applyProtection="1">
      <alignment horizontal="left" shrinkToFit="1"/>
      <protection locked="0"/>
    </xf>
    <xf numFmtId="0" fontId="9" fillId="2" borderId="1" xfId="4" applyFont="1" applyFill="1" applyBorder="1" applyAlignment="1" applyProtection="1">
      <alignment horizontal="center" shrinkToFit="1"/>
      <protection locked="0"/>
    </xf>
    <xf numFmtId="0" fontId="9" fillId="2" borderId="1" xfId="4" applyFont="1" applyFill="1" applyBorder="1" applyAlignment="1" applyProtection="1">
      <alignment shrinkToFit="1"/>
      <protection locked="0"/>
    </xf>
    <xf numFmtId="0" fontId="4" fillId="2" borderId="0" xfId="4" applyFont="1" applyFill="1" applyAlignment="1" applyProtection="1">
      <alignment horizontal="center"/>
      <protection locked="0"/>
    </xf>
    <xf numFmtId="0" fontId="4" fillId="2" borderId="10" xfId="4" applyFont="1" applyFill="1" applyBorder="1" applyAlignment="1" applyProtection="1">
      <alignment horizontal="center" shrinkToFit="1"/>
      <protection locked="0"/>
    </xf>
    <xf numFmtId="43" fontId="4" fillId="2" borderId="1" xfId="6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Protection="1">
      <protection locked="0"/>
    </xf>
    <xf numFmtId="0" fontId="12" fillId="0" borderId="0" xfId="0" applyFont="1" applyProtection="1"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Protection="1">
      <protection locked="0"/>
    </xf>
    <xf numFmtId="0" fontId="4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8" fillId="0" borderId="4" xfId="0" applyFont="1" applyBorder="1"/>
    <xf numFmtId="0" fontId="8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2" fontId="3" fillId="0" borderId="1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/>
    </xf>
    <xf numFmtId="0" fontId="9" fillId="0" borderId="5" xfId="0" applyFont="1" applyBorder="1" applyAlignment="1">
      <alignment horizontal="left" vertical="top"/>
    </xf>
    <xf numFmtId="0" fontId="13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top"/>
    </xf>
    <xf numFmtId="0" fontId="9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right" vertical="top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9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8" fillId="6" borderId="2" xfId="0" applyFont="1" applyFill="1" applyBorder="1"/>
    <xf numFmtId="0" fontId="6" fillId="0" borderId="4" xfId="0" applyFont="1" applyBorder="1"/>
    <xf numFmtId="0" fontId="6" fillId="0" borderId="3" xfId="0" applyFont="1" applyBorder="1"/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vertical="top"/>
    </xf>
    <xf numFmtId="0" fontId="4" fillId="2" borderId="10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2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7" borderId="11" xfId="0" applyFont="1" applyFill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14" xfId="0" applyFont="1" applyBorder="1"/>
    <xf numFmtId="0" fontId="6" fillId="7" borderId="10" xfId="0" applyFont="1" applyFill="1" applyBorder="1" applyAlignment="1">
      <alignment horizontal="center" vertical="top"/>
    </xf>
    <xf numFmtId="0" fontId="8" fillId="10" borderId="2" xfId="0" applyFont="1" applyFill="1" applyBorder="1"/>
    <xf numFmtId="0" fontId="6" fillId="0" borderId="4" xfId="0" applyFont="1" applyBorder="1" applyAlignment="1">
      <alignment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right" vertical="top" wrapText="1"/>
    </xf>
    <xf numFmtId="0" fontId="6" fillId="13" borderId="1" xfId="0" applyFont="1" applyFill="1" applyBorder="1" applyAlignment="1">
      <alignment horizontal="center" vertical="top"/>
    </xf>
    <xf numFmtId="0" fontId="8" fillId="8" borderId="2" xfId="0" applyFont="1" applyFill="1" applyBorder="1"/>
    <xf numFmtId="0" fontId="6" fillId="8" borderId="11" xfId="0" applyFont="1" applyFill="1" applyBorder="1" applyAlignment="1">
      <alignment horizontal="center" vertical="top"/>
    </xf>
    <xf numFmtId="0" fontId="6" fillId="8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/>
    </xf>
    <xf numFmtId="0" fontId="4" fillId="0" borderId="0" xfId="4" applyFont="1"/>
    <xf numFmtId="2" fontId="22" fillId="15" borderId="1" xfId="4" applyNumberFormat="1" applyFont="1" applyFill="1" applyBorder="1" applyAlignment="1">
      <alignment horizontal="center"/>
    </xf>
    <xf numFmtId="0" fontId="6" fillId="0" borderId="0" xfId="4" applyFont="1" applyAlignment="1">
      <alignment horizontal="center" shrinkToFit="1"/>
    </xf>
    <xf numFmtId="0" fontId="6" fillId="0" borderId="0" xfId="4" applyFont="1" applyAlignment="1">
      <alignment shrinkToFit="1"/>
    </xf>
    <xf numFmtId="49" fontId="4" fillId="0" borderId="0" xfId="4" applyNumberFormat="1" applyFont="1" applyAlignment="1">
      <alignment horizontal="center"/>
    </xf>
    <xf numFmtId="0" fontId="10" fillId="15" borderId="6" xfId="4" applyFont="1" applyFill="1" applyBorder="1"/>
    <xf numFmtId="0" fontId="4" fillId="16" borderId="0" xfId="4" applyFont="1" applyFill="1"/>
    <xf numFmtId="2" fontId="10" fillId="15" borderId="0" xfId="4" applyNumberFormat="1" applyFont="1" applyFill="1"/>
    <xf numFmtId="0" fontId="10" fillId="15" borderId="8" xfId="4" applyFont="1" applyFill="1" applyBorder="1"/>
    <xf numFmtId="0" fontId="4" fillId="0" borderId="0" xfId="4" applyFont="1" applyAlignment="1">
      <alignment horizontal="center"/>
    </xf>
    <xf numFmtId="0" fontId="4" fillId="0" borderId="0" xfId="4" applyFont="1" applyAlignment="1">
      <alignment shrinkToFit="1"/>
    </xf>
    <xf numFmtId="0" fontId="23" fillId="0" borderId="0" xfId="4" applyFont="1" applyAlignment="1">
      <alignment vertical="top"/>
    </xf>
    <xf numFmtId="0" fontId="4" fillId="0" borderId="0" xfId="4" applyFont="1" applyAlignment="1">
      <alignment vertical="center"/>
    </xf>
    <xf numFmtId="0" fontId="4" fillId="16" borderId="0" xfId="4" applyFont="1" applyFill="1" applyAlignment="1">
      <alignment vertical="center"/>
    </xf>
    <xf numFmtId="0" fontId="4" fillId="0" borderId="0" xfId="4" applyFont="1" applyAlignment="1">
      <alignment horizontal="center" vertical="center"/>
    </xf>
    <xf numFmtId="0" fontId="4" fillId="0" borderId="0" xfId="4" applyFont="1" applyAlignment="1">
      <alignment vertical="center" shrinkToFit="1"/>
    </xf>
    <xf numFmtId="0" fontId="4" fillId="16" borderId="0" xfId="4" applyFont="1" applyFill="1" applyAlignment="1">
      <alignment horizontal="center"/>
    </xf>
    <xf numFmtId="0" fontId="4" fillId="14" borderId="0" xfId="4" applyFont="1" applyFill="1" applyAlignment="1">
      <alignment horizontal="center"/>
    </xf>
    <xf numFmtId="49" fontId="4" fillId="0" borderId="1" xfId="4" applyNumberFormat="1" applyFont="1" applyBorder="1" applyAlignment="1">
      <alignment horizontal="center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/>
    </xf>
    <xf numFmtId="0" fontId="22" fillId="0" borderId="0" xfId="4" applyFont="1" applyAlignment="1">
      <alignment horizontal="center"/>
    </xf>
    <xf numFmtId="0" fontId="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shrinkToFit="1"/>
    </xf>
    <xf numFmtId="0" fontId="6" fillId="2" borderId="0" xfId="4" applyFont="1" applyFill="1" applyAlignment="1">
      <alignment horizontal="center" shrinkToFit="1"/>
    </xf>
    <xf numFmtId="2" fontId="6" fillId="15" borderId="1" xfId="4" applyNumberFormat="1" applyFont="1" applyFill="1" applyBorder="1" applyAlignment="1">
      <alignment horizontal="center"/>
    </xf>
    <xf numFmtId="0" fontId="6" fillId="0" borderId="1" xfId="4" applyFont="1" applyBorder="1" applyAlignment="1">
      <alignment horizontal="center" vertical="center" wrapText="1"/>
    </xf>
    <xf numFmtId="2" fontId="4" fillId="0" borderId="1" xfId="4" applyNumberFormat="1" applyFont="1" applyBorder="1" applyAlignment="1">
      <alignment horizontal="center" shrinkToFit="1"/>
    </xf>
    <xf numFmtId="2" fontId="6" fillId="0" borderId="0" xfId="4" applyNumberFormat="1" applyFont="1"/>
    <xf numFmtId="0" fontId="6" fillId="0" borderId="1" xfId="4" applyFont="1" applyBorder="1" applyAlignment="1">
      <alignment horizontal="center"/>
    </xf>
    <xf numFmtId="49" fontId="6" fillId="0" borderId="0" xfId="4" applyNumberFormat="1" applyFont="1" applyAlignment="1">
      <alignment horizontal="right"/>
    </xf>
    <xf numFmtId="2" fontId="4" fillId="0" borderId="1" xfId="4" applyNumberFormat="1" applyFont="1" applyBorder="1" applyAlignment="1">
      <alignment horizontal="center"/>
    </xf>
    <xf numFmtId="2" fontId="4" fillId="16" borderId="0" xfId="4" applyNumberFormat="1" applyFont="1" applyFill="1" applyAlignment="1">
      <alignment horizontal="center"/>
    </xf>
    <xf numFmtId="2" fontId="9" fillId="0" borderId="0" xfId="4" applyNumberFormat="1" applyFont="1" applyAlignment="1">
      <alignment horizontal="center"/>
    </xf>
    <xf numFmtId="0" fontId="6" fillId="16" borderId="0" xfId="4" applyFont="1" applyFill="1" applyAlignment="1">
      <alignment horizontal="right"/>
    </xf>
    <xf numFmtId="2" fontId="6" fillId="0" borderId="0" xfId="4" applyNumberFormat="1" applyFont="1" applyAlignment="1">
      <alignment horizontal="center"/>
    </xf>
    <xf numFmtId="49" fontId="6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shrinkToFit="1"/>
    </xf>
    <xf numFmtId="0" fontId="21" fillId="0" borderId="1" xfId="4" applyFont="1" applyBorder="1" applyAlignment="1">
      <alignment horizontal="center" vertical="center" wrapText="1" shrinkToFit="1"/>
    </xf>
    <xf numFmtId="0" fontId="21" fillId="0" borderId="1" xfId="4" applyFont="1" applyBorder="1" applyAlignment="1">
      <alignment horizontal="center" vertical="center" wrapText="1"/>
    </xf>
    <xf numFmtId="0" fontId="4" fillId="5" borderId="0" xfId="4" applyFont="1" applyFill="1"/>
    <xf numFmtId="49" fontId="4" fillId="5" borderId="0" xfId="4" applyNumberFormat="1" applyFont="1" applyFill="1" applyAlignment="1">
      <alignment horizontal="center"/>
    </xf>
    <xf numFmtId="0" fontId="6" fillId="5" borderId="0" xfId="4" applyFont="1" applyFill="1" applyAlignment="1">
      <alignment horizontal="right"/>
    </xf>
    <xf numFmtId="2" fontId="6" fillId="5" borderId="0" xfId="4" applyNumberFormat="1" applyFont="1" applyFill="1" applyAlignment="1">
      <alignment horizontal="center"/>
    </xf>
    <xf numFmtId="2" fontId="4" fillId="5" borderId="0" xfId="4" applyNumberFormat="1" applyFont="1" applyFill="1" applyAlignment="1">
      <alignment horizontal="center"/>
    </xf>
    <xf numFmtId="2" fontId="9" fillId="5" borderId="0" xfId="4" applyNumberFormat="1" applyFont="1" applyFill="1" applyAlignment="1">
      <alignment horizontal="center"/>
    </xf>
    <xf numFmtId="0" fontId="4" fillId="0" borderId="0" xfId="4" applyFont="1" applyAlignment="1">
      <alignment horizontal="center" shrinkToFit="1"/>
    </xf>
    <xf numFmtId="0" fontId="6" fillId="0" borderId="0" xfId="4" applyFont="1" applyAlignment="1">
      <alignment horizontal="right" shrinkToFit="1"/>
    </xf>
    <xf numFmtId="0" fontId="6" fillId="15" borderId="1" xfId="4" applyFont="1" applyFill="1" applyBorder="1"/>
    <xf numFmtId="2" fontId="6" fillId="0" borderId="0" xfId="4" applyNumberFormat="1" applyFont="1" applyAlignment="1">
      <alignment horizontal="center" shrinkToFit="1"/>
    </xf>
    <xf numFmtId="0" fontId="6" fillId="0" borderId="0" xfId="4" applyFont="1" applyAlignment="1">
      <alignment horizontal="center"/>
    </xf>
    <xf numFmtId="0" fontId="6" fillId="16" borderId="0" xfId="4" applyFont="1" applyFill="1" applyAlignment="1">
      <alignment horizontal="center"/>
    </xf>
    <xf numFmtId="2" fontId="6" fillId="16" borderId="1" xfId="4" applyNumberFormat="1" applyFont="1" applyFill="1" applyBorder="1" applyAlignment="1">
      <alignment horizontal="center"/>
    </xf>
    <xf numFmtId="0" fontId="4" fillId="16" borderId="0" xfId="4" applyFont="1" applyFill="1" applyAlignment="1">
      <alignment shrinkToFit="1"/>
    </xf>
    <xf numFmtId="49" fontId="4" fillId="0" borderId="9" xfId="4" applyNumberFormat="1" applyFont="1" applyBorder="1" applyAlignment="1">
      <alignment horizontal="center"/>
    </xf>
    <xf numFmtId="188" fontId="6" fillId="0" borderId="0" xfId="4" applyNumberFormat="1" applyFont="1"/>
    <xf numFmtId="0" fontId="8" fillId="0" borderId="0" xfId="4" applyFont="1"/>
    <xf numFmtId="0" fontId="6" fillId="0" borderId="9" xfId="4" applyFont="1" applyBorder="1" applyAlignment="1">
      <alignment horizontal="center" vertical="center"/>
    </xf>
    <xf numFmtId="0" fontId="6" fillId="16" borderId="8" xfId="4" applyFont="1" applyFill="1" applyBorder="1" applyAlignment="1">
      <alignment shrinkToFit="1"/>
    </xf>
    <xf numFmtId="2" fontId="6" fillId="17" borderId="1" xfId="4" applyNumberFormat="1" applyFont="1" applyFill="1" applyBorder="1" applyAlignment="1">
      <alignment horizontal="center"/>
    </xf>
    <xf numFmtId="2" fontId="4" fillId="16" borderId="1" xfId="4" applyNumberFormat="1" applyFont="1" applyFill="1" applyBorder="1" applyAlignment="1">
      <alignment horizontal="center"/>
    </xf>
    <xf numFmtId="0" fontId="6" fillId="16" borderId="0" xfId="4" applyFont="1" applyFill="1" applyAlignment="1">
      <alignment shrinkToFit="1"/>
    </xf>
    <xf numFmtId="2" fontId="9" fillId="0" borderId="1" xfId="4" applyNumberFormat="1" applyFont="1" applyBorder="1" applyAlignment="1">
      <alignment horizontal="center"/>
    </xf>
    <xf numFmtId="0" fontId="6" fillId="16" borderId="1" xfId="4" applyFont="1" applyFill="1" applyBorder="1" applyAlignment="1">
      <alignment horizontal="center" vertical="center"/>
    </xf>
    <xf numFmtId="0" fontId="6" fillId="16" borderId="1" xfId="4" applyFont="1" applyFill="1" applyBorder="1" applyAlignment="1">
      <alignment horizontal="center" vertical="center" wrapText="1"/>
    </xf>
    <xf numFmtId="0" fontId="6" fillId="16" borderId="1" xfId="4" applyFont="1" applyFill="1" applyBorder="1" applyAlignment="1">
      <alignment vertical="center" wrapText="1"/>
    </xf>
    <xf numFmtId="0" fontId="11" fillId="0" borderId="0" xfId="4" applyFont="1"/>
    <xf numFmtId="49" fontId="6" fillId="0" borderId="0" xfId="4" applyNumberFormat="1" applyFont="1" applyAlignment="1">
      <alignment horizontal="left"/>
    </xf>
    <xf numFmtId="2" fontId="22" fillId="16" borderId="0" xfId="4" applyNumberFormat="1" applyFont="1" applyFill="1" applyAlignment="1">
      <alignment horizontal="center"/>
    </xf>
    <xf numFmtId="0" fontId="4" fillId="16" borderId="6" xfId="4" applyFont="1" applyFill="1" applyBorder="1"/>
    <xf numFmtId="0" fontId="10" fillId="15" borderId="6" xfId="4" applyFont="1" applyFill="1" applyBorder="1" applyAlignment="1">
      <alignment vertical="center"/>
    </xf>
    <xf numFmtId="0" fontId="10" fillId="15" borderId="0" xfId="4" applyFont="1" applyFill="1" applyAlignment="1">
      <alignment vertical="center"/>
    </xf>
    <xf numFmtId="0" fontId="4" fillId="16" borderId="8" xfId="4" applyFont="1" applyFill="1" applyBorder="1"/>
    <xf numFmtId="0" fontId="10" fillId="15" borderId="8" xfId="4" applyFont="1" applyFill="1" applyBorder="1" applyAlignment="1">
      <alignment vertical="center"/>
    </xf>
    <xf numFmtId="0" fontId="4" fillId="0" borderId="0" xfId="4" applyFont="1" applyAlignment="1">
      <alignment vertical="top"/>
    </xf>
    <xf numFmtId="0" fontId="6" fillId="16" borderId="0" xfId="4" applyFont="1" applyFill="1" applyAlignment="1">
      <alignment horizontal="left" shrinkToFit="1"/>
    </xf>
    <xf numFmtId="0" fontId="6" fillId="0" borderId="0" xfId="4" quotePrefix="1" applyFont="1" applyAlignment="1">
      <alignment horizontal="center"/>
    </xf>
    <xf numFmtId="0" fontId="5" fillId="0" borderId="0" xfId="4" applyFont="1"/>
    <xf numFmtId="2" fontId="8" fillId="15" borderId="1" xfId="4" applyNumberFormat="1" applyFont="1" applyFill="1" applyBorder="1" applyAlignment="1">
      <alignment horizontal="center"/>
    </xf>
    <xf numFmtId="0" fontId="6" fillId="0" borderId="1" xfId="4" applyFont="1" applyBorder="1" applyAlignment="1">
      <alignment horizontal="center" vertical="center" wrapText="1" shrinkToFit="1"/>
    </xf>
    <xf numFmtId="0" fontId="6" fillId="16" borderId="1" xfId="4" applyFont="1" applyFill="1" applyBorder="1" applyAlignment="1">
      <alignment horizontal="center" shrinkToFit="1"/>
    </xf>
    <xf numFmtId="0" fontId="24" fillId="0" borderId="1" xfId="4" applyFont="1" applyBorder="1" applyAlignment="1">
      <alignment horizontal="center" vertical="center" wrapText="1"/>
    </xf>
    <xf numFmtId="0" fontId="24" fillId="0" borderId="1" xfId="4" applyFont="1" applyBorder="1" applyAlignment="1">
      <alignment horizontal="center" vertical="center" shrinkToFit="1"/>
    </xf>
    <xf numFmtId="0" fontId="9" fillId="0" borderId="1" xfId="4" applyFont="1" applyBorder="1" applyAlignment="1">
      <alignment horizontal="center"/>
    </xf>
    <xf numFmtId="187" fontId="6" fillId="0" borderId="1" xfId="4" applyNumberFormat="1" applyFont="1" applyBorder="1" applyAlignment="1">
      <alignment horizontal="center"/>
    </xf>
    <xf numFmtId="0" fontId="6" fillId="16" borderId="1" xfId="4" applyFont="1" applyFill="1" applyBorder="1" applyAlignment="1">
      <alignment horizontal="center" vertical="center" shrinkToFit="1"/>
    </xf>
    <xf numFmtId="0" fontId="6" fillId="16" borderId="4" xfId="4" applyFont="1" applyFill="1" applyBorder="1" applyAlignment="1">
      <alignment horizontal="center" shrinkToFit="1"/>
    </xf>
    <xf numFmtId="0" fontId="17" fillId="0" borderId="0" xfId="4" applyFont="1"/>
    <xf numFmtId="0" fontId="24" fillId="16" borderId="1" xfId="4" applyFont="1" applyFill="1" applyBorder="1" applyAlignment="1">
      <alignment horizontal="center" vertical="center" shrinkToFit="1"/>
    </xf>
    <xf numFmtId="0" fontId="24" fillId="0" borderId="10" xfId="4" applyFont="1" applyBorder="1" applyAlignment="1">
      <alignment horizontal="center" vertical="center" wrapText="1" shrinkToFit="1"/>
    </xf>
    <xf numFmtId="0" fontId="24" fillId="16" borderId="10" xfId="4" applyFont="1" applyFill="1" applyBorder="1" applyAlignment="1">
      <alignment horizontal="center" vertical="center" wrapText="1" shrinkToFit="1"/>
    </xf>
    <xf numFmtId="189" fontId="26" fillId="14" borderId="1" xfId="4" applyNumberFormat="1" applyFont="1" applyFill="1" applyBorder="1" applyAlignment="1">
      <alignment horizontal="center"/>
    </xf>
    <xf numFmtId="2" fontId="25" fillId="14" borderId="1" xfId="4" applyNumberFormat="1" applyFont="1" applyFill="1" applyBorder="1" applyAlignment="1">
      <alignment horizontal="center"/>
    </xf>
    <xf numFmtId="2" fontId="6" fillId="0" borderId="1" xfId="4" applyNumberFormat="1" applyFont="1" applyBorder="1" applyAlignment="1">
      <alignment horizontal="center" shrinkToFit="1"/>
    </xf>
    <xf numFmtId="0" fontId="6" fillId="0" borderId="1" xfId="4" applyFont="1" applyBorder="1" applyAlignment="1">
      <alignment shrinkToFit="1"/>
    </xf>
    <xf numFmtId="0" fontId="24" fillId="0" borderId="1" xfId="4" applyFont="1" applyBorder="1" applyAlignment="1">
      <alignment horizontal="center" vertical="center" wrapText="1" shrinkToFit="1"/>
    </xf>
    <xf numFmtId="0" fontId="6" fillId="16" borderId="0" xfId="4" applyFont="1" applyFill="1" applyAlignment="1">
      <alignment horizontal="center" shrinkToFit="1"/>
    </xf>
    <xf numFmtId="0" fontId="6" fillId="0" borderId="12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49" fontId="4" fillId="5" borderId="1" xfId="4" applyNumberFormat="1" applyFont="1" applyFill="1" applyBorder="1" applyAlignment="1">
      <alignment horizontal="center"/>
    </xf>
    <xf numFmtId="0" fontId="6" fillId="5" borderId="1" xfId="4" applyFont="1" applyFill="1" applyBorder="1" applyAlignment="1">
      <alignment horizontal="left" shrinkToFit="1"/>
    </xf>
    <xf numFmtId="0" fontId="6" fillId="5" borderId="1" xfId="4" applyFont="1" applyFill="1" applyBorder="1" applyAlignment="1">
      <alignment horizontal="center"/>
    </xf>
    <xf numFmtId="0" fontId="6" fillId="5" borderId="0" xfId="4" applyFont="1" applyFill="1" applyAlignment="1">
      <alignment horizontal="center" shrinkToFit="1"/>
    </xf>
    <xf numFmtId="2" fontId="6" fillId="16" borderId="0" xfId="4" applyNumberFormat="1" applyFont="1" applyFill="1" applyAlignment="1">
      <alignment horizontal="center"/>
    </xf>
    <xf numFmtId="0" fontId="30" fillId="0" borderId="0" xfId="4" applyFont="1"/>
    <xf numFmtId="0" fontId="20" fillId="0" borderId="0" xfId="4" applyFont="1" applyAlignment="1">
      <alignment horizontal="left"/>
    </xf>
    <xf numFmtId="0" fontId="20" fillId="0" borderId="0" xfId="4" applyFont="1"/>
    <xf numFmtId="0" fontId="20" fillId="16" borderId="0" xfId="4" applyFont="1" applyFill="1"/>
    <xf numFmtId="0" fontId="3" fillId="0" borderId="0" xfId="4" applyFont="1"/>
    <xf numFmtId="0" fontId="6" fillId="16" borderId="0" xfId="4" applyFont="1" applyFill="1" applyAlignment="1">
      <alignment horizontal="center" vertical="center"/>
    </xf>
    <xf numFmtId="0" fontId="3" fillId="16" borderId="0" xfId="4" applyFont="1" applyFill="1"/>
    <xf numFmtId="0" fontId="27" fillId="0" borderId="0" xfId="4" applyFont="1"/>
    <xf numFmtId="0" fontId="23" fillId="0" borderId="0" xfId="4" applyFont="1" applyAlignment="1">
      <alignment vertical="center"/>
    </xf>
    <xf numFmtId="2" fontId="6" fillId="15" borderId="6" xfId="4" applyNumberFormat="1" applyFont="1" applyFill="1" applyBorder="1" applyAlignment="1">
      <alignment vertical="center"/>
    </xf>
    <xf numFmtId="2" fontId="6" fillId="15" borderId="0" xfId="4" applyNumberFormat="1" applyFont="1" applyFill="1" applyAlignment="1">
      <alignment horizontal="center" vertical="center"/>
    </xf>
    <xf numFmtId="2" fontId="6" fillId="15" borderId="8" xfId="4" applyNumberFormat="1" applyFont="1" applyFill="1" applyBorder="1" applyAlignment="1">
      <alignment vertical="center"/>
    </xf>
    <xf numFmtId="49" fontId="4" fillId="0" borderId="1" xfId="4" applyNumberFormat="1" applyFont="1" applyBorder="1" applyAlignment="1">
      <alignment horizontal="center" shrinkToFit="1"/>
    </xf>
    <xf numFmtId="0" fontId="6" fillId="8" borderId="2" xfId="0" applyFont="1" applyFill="1" applyBorder="1"/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right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>
      <alignment horizontal="right"/>
    </xf>
    <xf numFmtId="0" fontId="6" fillId="12" borderId="11" xfId="0" applyFont="1" applyFill="1" applyBorder="1" applyAlignment="1">
      <alignment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/>
    </xf>
    <xf numFmtId="0" fontId="6" fillId="0" borderId="13" xfId="0" applyFont="1" applyBorder="1" applyAlignment="1">
      <alignment vertical="top"/>
    </xf>
    <xf numFmtId="0" fontId="6" fillId="12" borderId="10" xfId="0" applyFont="1" applyFill="1" applyBorder="1" applyAlignment="1">
      <alignment vertical="top"/>
    </xf>
    <xf numFmtId="0" fontId="6" fillId="12" borderId="2" xfId="0" applyFont="1" applyFill="1" applyBorder="1"/>
    <xf numFmtId="0" fontId="6" fillId="12" borderId="3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right"/>
    </xf>
    <xf numFmtId="0" fontId="6" fillId="8" borderId="9" xfId="0" applyFont="1" applyFill="1" applyBorder="1" applyAlignment="1">
      <alignment horizontal="right" vertical="top"/>
    </xf>
    <xf numFmtId="0" fontId="6" fillId="8" borderId="4" xfId="0" applyFont="1" applyFill="1" applyBorder="1" applyAlignment="1">
      <alignment horizontal="center"/>
    </xf>
    <xf numFmtId="0" fontId="6" fillId="0" borderId="12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right" vertical="center"/>
    </xf>
    <xf numFmtId="0" fontId="6" fillId="10" borderId="10" xfId="0" applyFont="1" applyFill="1" applyBorder="1" applyAlignment="1">
      <alignment vertical="top"/>
    </xf>
    <xf numFmtId="0" fontId="6" fillId="10" borderId="2" xfId="0" applyFont="1" applyFill="1" applyBorder="1"/>
    <xf numFmtId="0" fontId="6" fillId="10" borderId="3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right"/>
    </xf>
    <xf numFmtId="0" fontId="6" fillId="18" borderId="1" xfId="0" applyFont="1" applyFill="1" applyBorder="1" applyAlignment="1">
      <alignment horizontal="center" vertical="top"/>
    </xf>
    <xf numFmtId="0" fontId="6" fillId="12" borderId="9" xfId="0" applyFont="1" applyFill="1" applyBorder="1" applyAlignment="1">
      <alignment horizontal="right" vertical="top"/>
    </xf>
    <xf numFmtId="0" fontId="8" fillId="12" borderId="2" xfId="0" applyFont="1" applyFill="1" applyBorder="1" applyAlignment="1">
      <alignment vertical="top" wrapText="1"/>
    </xf>
    <xf numFmtId="0" fontId="8" fillId="12" borderId="3" xfId="0" applyFont="1" applyFill="1" applyBorder="1" applyAlignment="1">
      <alignment horizontal="center" vertical="top" wrapText="1"/>
    </xf>
    <xf numFmtId="0" fontId="6" fillId="12" borderId="3" xfId="0" applyFont="1" applyFill="1" applyBorder="1" applyAlignment="1">
      <alignment horizontal="center" vertical="top" wrapText="1"/>
    </xf>
    <xf numFmtId="0" fontId="6" fillId="12" borderId="4" xfId="0" applyFont="1" applyFill="1" applyBorder="1" applyAlignment="1">
      <alignment horizontal="center" vertical="top" wrapText="1"/>
    </xf>
    <xf numFmtId="0" fontId="6" fillId="10" borderId="11" xfId="0" applyFont="1" applyFill="1" applyBorder="1" applyAlignment="1">
      <alignment vertical="top"/>
    </xf>
    <xf numFmtId="0" fontId="6" fillId="7" borderId="2" xfId="0" applyFont="1" applyFill="1" applyBorder="1"/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right"/>
    </xf>
    <xf numFmtId="0" fontId="6" fillId="10" borderId="9" xfId="0" applyFont="1" applyFill="1" applyBorder="1" applyAlignment="1">
      <alignment vertical="top"/>
    </xf>
    <xf numFmtId="0" fontId="6" fillId="10" borderId="4" xfId="0" applyFont="1" applyFill="1" applyBorder="1" applyAlignment="1">
      <alignment horizontal="center"/>
    </xf>
    <xf numFmtId="0" fontId="6" fillId="7" borderId="11" xfId="0" applyFont="1" applyFill="1" applyBorder="1" applyAlignment="1">
      <alignment vertical="top"/>
    </xf>
    <xf numFmtId="0" fontId="4" fillId="0" borderId="15" xfId="0" applyFont="1" applyBorder="1" applyAlignment="1">
      <alignment vertical="top"/>
    </xf>
    <xf numFmtId="49" fontId="14" fillId="0" borderId="5" xfId="0" applyNumberFormat="1" applyFont="1" applyBorder="1" applyAlignment="1">
      <alignment horizontal="left" vertical="top"/>
    </xf>
    <xf numFmtId="49" fontId="14" fillId="0" borderId="6" xfId="0" applyNumberFormat="1" applyFont="1" applyBorder="1" applyAlignment="1">
      <alignment horizontal="center" vertical="top"/>
    </xf>
    <xf numFmtId="49" fontId="14" fillId="0" borderId="12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6" fillId="0" borderId="14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0" fontId="6" fillId="0" borderId="11" xfId="0" applyFont="1" applyBorder="1" applyAlignment="1">
      <alignment vertical="top"/>
    </xf>
    <xf numFmtId="49" fontId="14" fillId="0" borderId="15" xfId="0" applyNumberFormat="1" applyFont="1" applyBorder="1" applyAlignment="1">
      <alignment horizontal="left" vertical="top"/>
    </xf>
    <xf numFmtId="49" fontId="14" fillId="0" borderId="0" xfId="0" applyNumberFormat="1" applyFont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4" fillId="0" borderId="14" xfId="0" applyNumberFormat="1" applyFont="1" applyBorder="1" applyAlignment="1">
      <alignment horizontal="center" vertical="top" wrapText="1"/>
    </xf>
    <xf numFmtId="49" fontId="14" fillId="0" borderId="7" xfId="0" applyNumberFormat="1" applyFont="1" applyBorder="1" applyAlignment="1">
      <alignment horizontal="left" vertical="top"/>
    </xf>
    <xf numFmtId="49" fontId="14" fillId="0" borderId="8" xfId="0" applyNumberFormat="1" applyFont="1" applyBorder="1" applyAlignment="1">
      <alignment horizontal="center" vertical="top" wrapText="1"/>
    </xf>
    <xf numFmtId="49" fontId="14" fillId="0" borderId="13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vertical="top"/>
    </xf>
    <xf numFmtId="0" fontId="8" fillId="6" borderId="10" xfId="0" applyFont="1" applyFill="1" applyBorder="1" applyAlignment="1">
      <alignment vertical="top"/>
    </xf>
    <xf numFmtId="0" fontId="6" fillId="6" borderId="2" xfId="0" applyFont="1" applyFill="1" applyBorder="1"/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right"/>
    </xf>
    <xf numFmtId="0" fontId="6" fillId="7" borderId="9" xfId="0" applyFont="1" applyFill="1" applyBorder="1" applyAlignment="1">
      <alignment vertical="top"/>
    </xf>
    <xf numFmtId="0" fontId="8" fillId="7" borderId="2" xfId="0" applyFont="1" applyFill="1" applyBorder="1" applyAlignment="1">
      <alignment vertical="top" wrapText="1"/>
    </xf>
    <xf numFmtId="0" fontId="6" fillId="7" borderId="6" xfId="0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center" vertical="top" wrapText="1"/>
    </xf>
    <xf numFmtId="0" fontId="8" fillId="6" borderId="11" xfId="0" applyFont="1" applyFill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8" fillId="11" borderId="11" xfId="0" applyFont="1" applyFill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0" fontId="4" fillId="3" borderId="14" xfId="0" applyFont="1" applyFill="1" applyBorder="1" applyAlignment="1">
      <alignment vertical="top" wrapText="1"/>
    </xf>
    <xf numFmtId="0" fontId="8" fillId="11" borderId="10" xfId="0" applyFont="1" applyFill="1" applyBorder="1" applyAlignment="1">
      <alignment vertical="top"/>
    </xf>
    <xf numFmtId="0" fontId="8" fillId="11" borderId="2" xfId="0" applyFont="1" applyFill="1" applyBorder="1"/>
    <xf numFmtId="0" fontId="8" fillId="11" borderId="3" xfId="0" applyFont="1" applyFill="1" applyBorder="1" applyAlignment="1">
      <alignment horizontal="center"/>
    </xf>
    <xf numFmtId="0" fontId="8" fillId="11" borderId="4" xfId="0" applyFont="1" applyFill="1" applyBorder="1" applyAlignment="1">
      <alignment horizontal="right"/>
    </xf>
    <xf numFmtId="0" fontId="8" fillId="6" borderId="9" xfId="0" applyFont="1" applyFill="1" applyBorder="1" applyAlignment="1">
      <alignment vertical="top"/>
    </xf>
    <xf numFmtId="0" fontId="6" fillId="6" borderId="4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8" fillId="11" borderId="9" xfId="0" applyFont="1" applyFill="1" applyBorder="1" applyAlignment="1">
      <alignment vertical="top"/>
    </xf>
    <xf numFmtId="0" fontId="8" fillId="11" borderId="4" xfId="0" applyFont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left" vertical="top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top"/>
      <protection locked="0"/>
    </xf>
    <xf numFmtId="2" fontId="6" fillId="0" borderId="0" xfId="0" applyNumberFormat="1" applyFont="1" applyAlignment="1">
      <alignment horizontal="center"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4" fillId="2" borderId="3" xfId="0" applyFont="1" applyFill="1" applyBorder="1" applyProtection="1">
      <protection locked="0"/>
    </xf>
    <xf numFmtId="0" fontId="6" fillId="0" borderId="0" xfId="0" applyFont="1" applyProtection="1"/>
    <xf numFmtId="0" fontId="4" fillId="0" borderId="0" xfId="0" applyFont="1" applyProtection="1"/>
    <xf numFmtId="0" fontId="7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4" fillId="0" borderId="5" xfId="0" applyFont="1" applyBorder="1" applyProtection="1"/>
    <xf numFmtId="0" fontId="6" fillId="0" borderId="12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vertical="center" wrapText="1"/>
    </xf>
    <xf numFmtId="0" fontId="6" fillId="0" borderId="10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 wrapText="1"/>
    </xf>
    <xf numFmtId="0" fontId="6" fillId="0" borderId="13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center" vertical="center"/>
    </xf>
    <xf numFmtId="0" fontId="8" fillId="11" borderId="3" xfId="0" applyFont="1" applyFill="1" applyBorder="1" applyProtection="1"/>
    <xf numFmtId="0" fontId="8" fillId="11" borderId="4" xfId="0" applyFont="1" applyFill="1" applyBorder="1" applyProtection="1"/>
    <xf numFmtId="0" fontId="8" fillId="0" borderId="4" xfId="0" applyFont="1" applyBorder="1" applyProtection="1"/>
    <xf numFmtId="0" fontId="8" fillId="0" borderId="3" xfId="0" applyFont="1" applyBorder="1" applyProtection="1"/>
    <xf numFmtId="0" fontId="3" fillId="0" borderId="10" xfId="0" applyFont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11" xfId="0" applyFont="1" applyFill="1" applyBorder="1" applyAlignment="1" applyProtection="1">
      <alignment horizontal="center" vertical="top" wrapText="1"/>
    </xf>
    <xf numFmtId="0" fontId="4" fillId="0" borderId="4" xfId="0" applyFont="1" applyBorder="1" applyAlignment="1" applyProtection="1">
      <alignment horizontal="center" vertical="top"/>
    </xf>
    <xf numFmtId="0" fontId="4" fillId="3" borderId="14" xfId="0" applyFont="1" applyFill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top" wrapText="1"/>
    </xf>
    <xf numFmtId="0" fontId="4" fillId="0" borderId="9" xfId="0" applyFont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center" vertical="top" wrapText="1"/>
    </xf>
    <xf numFmtId="0" fontId="4" fillId="3" borderId="12" xfId="0" applyFont="1" applyFill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vertical="top"/>
    </xf>
    <xf numFmtId="0" fontId="4" fillId="0" borderId="4" xfId="0" applyFont="1" applyBorder="1" applyAlignment="1" applyProtection="1">
      <alignment vertical="top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/>
    </xf>
    <xf numFmtId="0" fontId="4" fillId="3" borderId="4" xfId="0" applyFont="1" applyFill="1" applyBorder="1" applyAlignment="1" applyProtection="1">
      <alignment horizontal="center" vertical="top"/>
    </xf>
    <xf numFmtId="0" fontId="9" fillId="0" borderId="5" xfId="0" applyFont="1" applyBorder="1" applyAlignment="1" applyProtection="1">
      <alignment horizontal="left" vertical="top"/>
    </xf>
    <xf numFmtId="0" fontId="9" fillId="0" borderId="12" xfId="0" applyFont="1" applyBorder="1" applyAlignment="1" applyProtection="1">
      <alignment vertical="top" wrapText="1"/>
    </xf>
    <xf numFmtId="0" fontId="13" fillId="0" borderId="5" xfId="0" applyFont="1" applyBorder="1" applyAlignment="1" applyProtection="1">
      <alignment vertical="center" wrapText="1"/>
    </xf>
    <xf numFmtId="0" fontId="3" fillId="0" borderId="6" xfId="0" applyFont="1" applyBorder="1" applyAlignment="1" applyProtection="1">
      <alignment vertical="center" wrapText="1"/>
    </xf>
    <xf numFmtId="0" fontId="13" fillId="0" borderId="5" xfId="0" applyFont="1" applyBorder="1" applyAlignment="1" applyProtection="1">
      <alignment horizontal="right" vertical="center"/>
    </xf>
    <xf numFmtId="0" fontId="4" fillId="0" borderId="9" xfId="0" applyFont="1" applyBorder="1" applyAlignment="1" applyProtection="1">
      <alignment horizontal="center" vertical="top"/>
    </xf>
    <xf numFmtId="0" fontId="4" fillId="2" borderId="9" xfId="0" applyFont="1" applyFill="1" applyBorder="1" applyAlignment="1" applyProtection="1">
      <alignment vertical="top"/>
    </xf>
    <xf numFmtId="0" fontId="9" fillId="0" borderId="7" xfId="0" applyFont="1" applyBorder="1" applyAlignment="1" applyProtection="1">
      <alignment vertical="top" wrapText="1"/>
    </xf>
    <xf numFmtId="0" fontId="9" fillId="0" borderId="13" xfId="0" applyFont="1" applyBorder="1" applyAlignment="1" applyProtection="1">
      <alignment vertical="top" wrapText="1"/>
    </xf>
    <xf numFmtId="0" fontId="3" fillId="0" borderId="7" xfId="0" applyFont="1" applyBorder="1" applyAlignment="1" applyProtection="1">
      <alignment vertical="top" wrapText="1"/>
    </xf>
    <xf numFmtId="0" fontId="3" fillId="0" borderId="8" xfId="0" applyFont="1" applyBorder="1" applyAlignment="1" applyProtection="1">
      <alignment vertical="top" wrapText="1"/>
    </xf>
    <xf numFmtId="0" fontId="3" fillId="0" borderId="8" xfId="0" applyFont="1" applyBorder="1" applyAlignment="1" applyProtection="1">
      <alignment horizontal="right" vertical="top"/>
    </xf>
    <xf numFmtId="0" fontId="4" fillId="0" borderId="10" xfId="0" applyFont="1" applyBorder="1" applyAlignment="1" applyProtection="1">
      <alignment horizontal="center" vertical="top"/>
    </xf>
    <xf numFmtId="0" fontId="4" fillId="2" borderId="10" xfId="0" applyFont="1" applyFill="1" applyBorder="1" applyAlignment="1" applyProtection="1">
      <alignment vertical="top"/>
    </xf>
    <xf numFmtId="0" fontId="9" fillId="0" borderId="2" xfId="0" applyFont="1" applyBorder="1" applyAlignment="1" applyProtection="1">
      <alignment vertical="top"/>
    </xf>
    <xf numFmtId="0" fontId="9" fillId="0" borderId="4" xfId="0" applyFont="1" applyBorder="1" applyAlignment="1" applyProtection="1">
      <alignment vertical="top" wrapText="1"/>
    </xf>
    <xf numFmtId="0" fontId="4" fillId="0" borderId="5" xfId="0" applyFont="1" applyBorder="1" applyAlignment="1" applyProtection="1">
      <alignment vertical="top"/>
    </xf>
    <xf numFmtId="0" fontId="4" fillId="0" borderId="12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vertical="top" wrapText="1"/>
    </xf>
    <xf numFmtId="0" fontId="4" fillId="0" borderId="13" xfId="0" applyFont="1" applyBorder="1" applyAlignment="1" applyProtection="1">
      <alignment vertical="top" wrapText="1"/>
    </xf>
    <xf numFmtId="0" fontId="4" fillId="0" borderId="10" xfId="0" applyFont="1" applyBorder="1" applyAlignment="1" applyProtection="1">
      <alignment vertical="top" wrapText="1"/>
    </xf>
    <xf numFmtId="0" fontId="4" fillId="3" borderId="4" xfId="0" applyFont="1" applyFill="1" applyBorder="1" applyAlignment="1" applyProtection="1">
      <alignment horizontal="center" vertical="top" wrapText="1"/>
    </xf>
    <xf numFmtId="0" fontId="4" fillId="2" borderId="11" xfId="0" applyFont="1" applyFill="1" applyBorder="1" applyAlignment="1" applyProtection="1">
      <alignment vertical="top" wrapText="1"/>
    </xf>
    <xf numFmtId="0" fontId="3" fillId="0" borderId="2" xfId="0" applyFont="1" applyBorder="1" applyAlignment="1" applyProtection="1">
      <alignment vertical="top" wrapText="1"/>
    </xf>
    <xf numFmtId="0" fontId="3" fillId="0" borderId="3" xfId="0" applyFont="1" applyBorder="1" applyAlignment="1" applyProtection="1">
      <alignment horizontal="right" vertical="top"/>
    </xf>
    <xf numFmtId="49" fontId="3" fillId="0" borderId="3" xfId="0" applyNumberFormat="1" applyFont="1" applyBorder="1" applyAlignment="1" applyProtection="1">
      <alignment vertical="top"/>
    </xf>
    <xf numFmtId="49" fontId="3" fillId="0" borderId="4" xfId="0" applyNumberFormat="1" applyFont="1" applyBorder="1" applyAlignment="1" applyProtection="1">
      <alignment vertical="top"/>
    </xf>
    <xf numFmtId="0" fontId="14" fillId="0" borderId="9" xfId="0" applyFont="1" applyBorder="1" applyAlignment="1" applyProtection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/>
    </xf>
    <xf numFmtId="0" fontId="6" fillId="3" borderId="4" xfId="0" applyFont="1" applyFill="1" applyBorder="1" applyAlignment="1" applyProtection="1">
      <alignment horizontal="center" vertical="top"/>
    </xf>
    <xf numFmtId="0" fontId="6" fillId="4" borderId="4" xfId="0" applyFont="1" applyFill="1" applyBorder="1" applyAlignment="1" applyProtection="1">
      <alignment horizontal="center" vertical="top"/>
    </xf>
    <xf numFmtId="0" fontId="6" fillId="5" borderId="1" xfId="0" applyFont="1" applyFill="1" applyBorder="1" applyAlignment="1" applyProtection="1">
      <alignment horizontal="center" vertical="top"/>
    </xf>
    <xf numFmtId="0" fontId="8" fillId="6" borderId="2" xfId="0" applyFont="1" applyFill="1" applyBorder="1" applyProtection="1"/>
    <xf numFmtId="0" fontId="8" fillId="6" borderId="3" xfId="0" applyFont="1" applyFill="1" applyBorder="1" applyProtection="1"/>
    <xf numFmtId="0" fontId="6" fillId="6" borderId="3" xfId="0" applyFont="1" applyFill="1" applyBorder="1" applyProtection="1"/>
    <xf numFmtId="0" fontId="6" fillId="6" borderId="4" xfId="0" applyFont="1" applyFill="1" applyBorder="1" applyProtection="1"/>
    <xf numFmtId="0" fontId="6" fillId="0" borderId="4" xfId="0" applyFont="1" applyBorder="1" applyProtection="1"/>
    <xf numFmtId="0" fontId="6" fillId="0" borderId="3" xfId="0" applyFont="1" applyBorder="1" applyProtection="1"/>
    <xf numFmtId="0" fontId="9" fillId="0" borderId="10" xfId="0" applyFont="1" applyBorder="1" applyAlignment="1" applyProtection="1">
      <alignment horizontal="left" vertical="top"/>
    </xf>
    <xf numFmtId="0" fontId="9" fillId="0" borderId="10" xfId="0" applyFont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vertical="top" wrapText="1"/>
    </xf>
    <xf numFmtId="0" fontId="4" fillId="0" borderId="13" xfId="0" applyFont="1" applyBorder="1" applyAlignment="1" applyProtection="1">
      <alignment horizontal="center" vertical="top"/>
    </xf>
    <xf numFmtId="0" fontId="9" fillId="0" borderId="2" xfId="0" applyFont="1" applyBorder="1" applyAlignment="1" applyProtection="1">
      <alignment horizontal="left" vertical="top"/>
    </xf>
    <xf numFmtId="0" fontId="14" fillId="0" borderId="1" xfId="0" applyFont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vertical="top" wrapText="1"/>
    </xf>
    <xf numFmtId="0" fontId="16" fillId="0" borderId="2" xfId="0" applyFont="1" applyBorder="1" applyAlignment="1" applyProtection="1">
      <alignment vertical="top"/>
    </xf>
    <xf numFmtId="0" fontId="9" fillId="0" borderId="4" xfId="0" applyFont="1" applyBorder="1" applyAlignment="1" applyProtection="1">
      <alignment vertical="top"/>
    </xf>
    <xf numFmtId="0" fontId="4" fillId="2" borderId="10" xfId="0" applyFont="1" applyFill="1" applyBorder="1" applyAlignment="1" applyProtection="1">
      <alignment horizontal="center" vertical="top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top"/>
    </xf>
    <xf numFmtId="0" fontId="4" fillId="0" borderId="4" xfId="0" applyFont="1" applyBorder="1" applyAlignment="1" applyProtection="1">
      <alignment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6" fillId="7" borderId="6" xfId="0" applyFont="1" applyFill="1" applyBorder="1" applyAlignment="1" applyProtection="1">
      <alignment vertical="top" wrapText="1"/>
    </xf>
    <xf numFmtId="0" fontId="6" fillId="7" borderId="12" xfId="0" applyFont="1" applyFill="1" applyBorder="1" applyAlignment="1" applyProtection="1">
      <alignment vertical="top" wrapText="1"/>
    </xf>
    <xf numFmtId="0" fontId="6" fillId="0" borderId="12" xfId="0" applyFont="1" applyBorder="1" applyAlignment="1" applyProtection="1">
      <alignment vertical="top" wrapText="1"/>
    </xf>
    <xf numFmtId="0" fontId="6" fillId="0" borderId="6" xfId="0" applyFont="1" applyBorder="1" applyAlignment="1" applyProtection="1">
      <alignment vertical="top" wrapText="1"/>
    </xf>
    <xf numFmtId="0" fontId="6" fillId="2" borderId="9" xfId="0" applyFont="1" applyFill="1" applyBorder="1" applyAlignment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6" fillId="2" borderId="10" xfId="0" applyFont="1" applyFill="1" applyBorder="1" applyAlignment="1" applyProtection="1">
      <alignment vertical="top"/>
    </xf>
    <xf numFmtId="0" fontId="6" fillId="0" borderId="13" xfId="0" applyFont="1" applyBorder="1" applyAlignment="1" applyProtection="1">
      <alignment horizontal="center" vertical="top"/>
    </xf>
    <xf numFmtId="0" fontId="4" fillId="0" borderId="14" xfId="0" applyFont="1" applyBorder="1" applyProtection="1"/>
    <xf numFmtId="0" fontId="8" fillId="10" borderId="2" xfId="0" applyFont="1" applyFill="1" applyBorder="1" applyProtection="1"/>
    <xf numFmtId="0" fontId="6" fillId="10" borderId="3" xfId="0" applyFont="1" applyFill="1" applyBorder="1" applyProtection="1"/>
    <xf numFmtId="0" fontId="6" fillId="10" borderId="4" xfId="0" applyFont="1" applyFill="1" applyBorder="1" applyProtection="1"/>
    <xf numFmtId="0" fontId="6" fillId="9" borderId="1" xfId="0" applyFont="1" applyFill="1" applyBorder="1" applyAlignment="1" applyProtection="1">
      <alignment horizontal="center" vertical="top"/>
    </xf>
    <xf numFmtId="0" fontId="6" fillId="12" borderId="3" xfId="0" applyFont="1" applyFill="1" applyBorder="1" applyAlignment="1" applyProtection="1">
      <alignment vertical="top" wrapText="1"/>
    </xf>
    <xf numFmtId="0" fontId="6" fillId="12" borderId="4" xfId="0" applyFont="1" applyFill="1" applyBorder="1" applyAlignment="1" applyProtection="1">
      <alignment vertical="top" wrapText="1"/>
    </xf>
    <xf numFmtId="0" fontId="6" fillId="0" borderId="4" xfId="0" applyFont="1" applyBorder="1" applyAlignment="1" applyProtection="1">
      <alignment vertical="top" wrapText="1"/>
    </xf>
    <xf numFmtId="0" fontId="6" fillId="13" borderId="1" xfId="0" applyFont="1" applyFill="1" applyBorder="1" applyAlignment="1" applyProtection="1">
      <alignment horizontal="center" vertical="top"/>
    </xf>
    <xf numFmtId="0" fontId="8" fillId="8" borderId="2" xfId="0" applyFont="1" applyFill="1" applyBorder="1" applyProtection="1"/>
    <xf numFmtId="0" fontId="6" fillId="8" borderId="3" xfId="0" applyFont="1" applyFill="1" applyBorder="1" applyProtection="1"/>
    <xf numFmtId="0" fontId="6" fillId="8" borderId="4" xfId="0" applyFont="1" applyFill="1" applyBorder="1" applyProtection="1"/>
    <xf numFmtId="0" fontId="6" fillId="3" borderId="4" xfId="0" applyFont="1" applyFill="1" applyBorder="1" applyAlignment="1" applyProtection="1">
      <alignment vertical="top"/>
    </xf>
    <xf numFmtId="0" fontId="6" fillId="0" borderId="0" xfId="0" applyFont="1" applyAlignment="1" applyProtection="1">
      <alignment horizontal="center" vertical="center"/>
    </xf>
    <xf numFmtId="2" fontId="4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horizontal="right"/>
    </xf>
    <xf numFmtId="2" fontId="6" fillId="3" borderId="0" xfId="0" applyNumberFormat="1" applyFont="1" applyFill="1" applyAlignment="1" applyProtection="1">
      <alignment horizontal="center" vertical="center"/>
    </xf>
    <xf numFmtId="0" fontId="6" fillId="0" borderId="0" xfId="0" applyFont="1" applyAlignment="1" applyProtection="1">
      <alignment vertical="top" wrapText="1"/>
    </xf>
    <xf numFmtId="0" fontId="5" fillId="0" borderId="0" xfId="0" applyFont="1" applyProtection="1"/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shrinkToFit="1"/>
    </xf>
    <xf numFmtId="0" fontId="6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4" fillId="2" borderId="3" xfId="0" applyFont="1" applyFill="1" applyBorder="1" applyProtection="1"/>
    <xf numFmtId="0" fontId="4" fillId="2" borderId="8" xfId="0" applyFont="1" applyFill="1" applyBorder="1" applyProtection="1"/>
    <xf numFmtId="0" fontId="4" fillId="3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vertical="top"/>
    </xf>
    <xf numFmtId="0" fontId="6" fillId="0" borderId="0" xfId="0" applyFont="1" applyAlignment="1" applyProtection="1">
      <alignment horizontal="center" vertical="top" wrapText="1"/>
    </xf>
    <xf numFmtId="0" fontId="11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right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top" wrapText="1"/>
    </xf>
    <xf numFmtId="0" fontId="10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2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Protection="1">
      <protection locked="0"/>
    </xf>
    <xf numFmtId="0" fontId="4" fillId="2" borderId="10" xfId="0" applyFont="1" applyFill="1" applyBorder="1" applyAlignment="1" applyProtection="1">
      <alignment vertical="center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Protection="1"/>
    <xf numFmtId="0" fontId="4" fillId="0" borderId="8" xfId="0" applyFont="1" applyBorder="1" applyAlignment="1" applyProtection="1">
      <alignment horizontal="center" vertical="center"/>
    </xf>
    <xf numFmtId="2" fontId="6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Border="1" applyAlignment="1" applyProtection="1">
      <alignment horizontal="center" vertical="center"/>
    </xf>
    <xf numFmtId="0" fontId="21" fillId="0" borderId="0" xfId="0" applyFont="1" applyBorder="1" applyProtection="1"/>
    <xf numFmtId="0" fontId="3" fillId="0" borderId="0" xfId="0" applyFont="1" applyBorder="1" applyProtection="1"/>
    <xf numFmtId="0" fontId="3" fillId="0" borderId="1" xfId="0" applyFont="1" applyBorder="1" applyAlignment="1" applyProtection="1">
      <alignment vertical="center" wrapText="1"/>
    </xf>
    <xf numFmtId="0" fontId="3" fillId="0" borderId="9" xfId="0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vertical="center" wrapText="1"/>
    </xf>
    <xf numFmtId="0" fontId="10" fillId="0" borderId="0" xfId="0" applyFont="1" applyAlignment="1" applyProtection="1">
      <alignment vertical="center" wrapText="1"/>
    </xf>
    <xf numFmtId="0" fontId="10" fillId="0" borderId="0" xfId="0" applyFont="1" applyAlignment="1" applyProtection="1">
      <alignment horizontal="right" vertical="top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 applyProtection="1">
      <alignment horizontal="right" vertical="center"/>
    </xf>
    <xf numFmtId="0" fontId="4" fillId="0" borderId="8" xfId="0" applyFont="1" applyFill="1" applyBorder="1" applyAlignment="1" applyProtection="1">
      <alignment vertical="center"/>
    </xf>
    <xf numFmtId="0" fontId="4" fillId="0" borderId="3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right"/>
    </xf>
    <xf numFmtId="0" fontId="4" fillId="0" borderId="3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7" xfId="0" applyFont="1" applyBorder="1" applyProtection="1"/>
    <xf numFmtId="0" fontId="4" fillId="0" borderId="13" xfId="0" applyFont="1" applyBorder="1" applyProtection="1"/>
    <xf numFmtId="0" fontId="4" fillId="0" borderId="0" xfId="0" applyFont="1" applyBorder="1" applyAlignment="1" applyProtection="1">
      <alignment horizontal="right"/>
    </xf>
    <xf numFmtId="0" fontId="4" fillId="0" borderId="15" xfId="0" applyFont="1" applyBorder="1" applyProtection="1"/>
    <xf numFmtId="0" fontId="4" fillId="0" borderId="0" xfId="0" applyFont="1" applyBorder="1" applyAlignment="1" applyProtection="1">
      <alignment horizontal="right" wrapText="1"/>
    </xf>
    <xf numFmtId="0" fontId="4" fillId="0" borderId="8" xfId="0" applyFont="1" applyBorder="1" applyAlignment="1" applyProtection="1">
      <alignment wrapText="1"/>
    </xf>
    <xf numFmtId="0" fontId="4" fillId="0" borderId="13" xfId="0" applyFont="1" applyBorder="1" applyAlignment="1" applyProtection="1">
      <alignment wrapText="1"/>
    </xf>
    <xf numFmtId="0" fontId="4" fillId="0" borderId="0" xfId="0" applyFont="1" applyBorder="1" applyProtection="1"/>
    <xf numFmtId="0" fontId="6" fillId="0" borderId="5" xfId="0" applyFont="1" applyBorder="1" applyProtection="1"/>
    <xf numFmtId="0" fontId="4" fillId="0" borderId="6" xfId="0" applyFont="1" applyBorder="1" applyProtection="1"/>
    <xf numFmtId="0" fontId="4" fillId="0" borderId="12" xfId="0" applyFont="1" applyBorder="1" applyProtection="1"/>
    <xf numFmtId="0" fontId="6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left"/>
    </xf>
    <xf numFmtId="2" fontId="4" fillId="0" borderId="1" xfId="0" applyNumberFormat="1" applyFont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right" vertical="center" wrapText="1"/>
    </xf>
    <xf numFmtId="0" fontId="6" fillId="0" borderId="1" xfId="0" applyFont="1" applyBorder="1" applyAlignment="1" applyProtection="1">
      <alignment horizontal="right"/>
    </xf>
    <xf numFmtId="2" fontId="6" fillId="0" borderId="1" xfId="0" applyNumberFormat="1" applyFont="1" applyBorder="1" applyAlignment="1" applyProtection="1">
      <alignment horizontal="right"/>
    </xf>
    <xf numFmtId="0" fontId="6" fillId="0" borderId="8" xfId="0" applyFont="1" applyBorder="1" applyProtection="1"/>
    <xf numFmtId="0" fontId="31" fillId="0" borderId="15" xfId="0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 applyProtection="1">
      <alignment horizontal="right" vertical="center"/>
    </xf>
    <xf numFmtId="0" fontId="6" fillId="3" borderId="2" xfId="0" applyFont="1" applyFill="1" applyBorder="1" applyAlignment="1" applyProtection="1">
      <alignment horizontal="center" vertical="top"/>
    </xf>
    <xf numFmtId="0" fontId="6" fillId="3" borderId="3" xfId="0" applyFont="1" applyFill="1" applyBorder="1" applyAlignment="1" applyProtection="1">
      <alignment horizontal="center" vertical="top"/>
    </xf>
    <xf numFmtId="0" fontId="6" fillId="3" borderId="4" xfId="0" applyFont="1" applyFill="1" applyBorder="1" applyAlignment="1" applyProtection="1">
      <alignment horizontal="center" vertical="top"/>
    </xf>
    <xf numFmtId="0" fontId="6" fillId="10" borderId="9" xfId="0" applyFont="1" applyFill="1" applyBorder="1" applyAlignment="1" applyProtection="1">
      <alignment horizontal="center" vertical="top"/>
    </xf>
    <xf numFmtId="0" fontId="6" fillId="10" borderId="11" xfId="0" applyFont="1" applyFill="1" applyBorder="1" applyAlignment="1" applyProtection="1">
      <alignment horizontal="center" vertical="top"/>
    </xf>
    <xf numFmtId="0" fontId="6" fillId="10" borderId="10" xfId="0" applyFont="1" applyFill="1" applyBorder="1" applyAlignment="1" applyProtection="1">
      <alignment horizontal="center" vertical="top"/>
    </xf>
    <xf numFmtId="0" fontId="6" fillId="8" borderId="9" xfId="0" applyFont="1" applyFill="1" applyBorder="1" applyAlignment="1" applyProtection="1">
      <alignment horizontal="center" vertical="top"/>
    </xf>
    <xf numFmtId="0" fontId="6" fillId="8" borderId="11" xfId="0" applyFont="1" applyFill="1" applyBorder="1" applyAlignment="1" applyProtection="1">
      <alignment horizontal="center" vertical="top"/>
    </xf>
    <xf numFmtId="0" fontId="6" fillId="8" borderId="10" xfId="0" applyFont="1" applyFill="1" applyBorder="1" applyAlignment="1" applyProtection="1">
      <alignment horizontal="center" vertical="top"/>
    </xf>
    <xf numFmtId="0" fontId="6" fillId="10" borderId="1" xfId="0" applyFont="1" applyFill="1" applyBorder="1" applyAlignment="1" applyProtection="1">
      <alignment horizontal="center"/>
    </xf>
    <xf numFmtId="0" fontId="3" fillId="0" borderId="12" xfId="0" applyFont="1" applyBorder="1" applyAlignment="1" applyProtection="1">
      <alignment horizontal="left" vertical="top" wrapText="1"/>
    </xf>
    <xf numFmtId="0" fontId="3" fillId="0" borderId="13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right" vertical="top" wrapText="1"/>
    </xf>
    <xf numFmtId="0" fontId="3" fillId="0" borderId="8" xfId="0" applyFont="1" applyBorder="1" applyAlignment="1" applyProtection="1">
      <alignment horizontal="right" vertical="top" wrapText="1"/>
    </xf>
    <xf numFmtId="0" fontId="13" fillId="0" borderId="5" xfId="0" applyFont="1" applyBorder="1" applyAlignment="1" applyProtection="1">
      <alignment horizontal="right" vertical="center" wrapText="1"/>
    </xf>
    <xf numFmtId="0" fontId="3" fillId="0" borderId="6" xfId="0" applyFont="1" applyBorder="1" applyAlignment="1" applyProtection="1">
      <alignment horizontal="right" vertical="center" wrapText="1"/>
    </xf>
    <xf numFmtId="0" fontId="4" fillId="0" borderId="9" xfId="0" applyFont="1" applyBorder="1" applyAlignment="1" applyProtection="1">
      <alignment horizontal="center" vertical="top"/>
    </xf>
    <xf numFmtId="0" fontId="4" fillId="0" borderId="10" xfId="0" applyFont="1" applyBorder="1" applyAlignment="1" applyProtection="1">
      <alignment horizontal="center" vertical="top"/>
    </xf>
    <xf numFmtId="0" fontId="6" fillId="2" borderId="9" xfId="0" applyFont="1" applyFill="1" applyBorder="1" applyAlignment="1" applyProtection="1">
      <alignment horizontal="center" vertical="top"/>
    </xf>
    <xf numFmtId="0" fontId="6" fillId="2" borderId="10" xfId="0" applyFont="1" applyFill="1" applyBorder="1" applyAlignment="1" applyProtection="1">
      <alignment horizontal="center" vertical="top"/>
    </xf>
    <xf numFmtId="0" fontId="6" fillId="12" borderId="9" xfId="0" applyFont="1" applyFill="1" applyBorder="1" applyAlignment="1" applyProtection="1">
      <alignment horizontal="center" vertical="top"/>
    </xf>
    <xf numFmtId="0" fontId="6" fillId="12" borderId="11" xfId="0" applyFont="1" applyFill="1" applyBorder="1" applyAlignment="1" applyProtection="1">
      <alignment horizontal="center" vertical="top"/>
    </xf>
    <xf numFmtId="0" fontId="6" fillId="12" borderId="10" xfId="0" applyFont="1" applyFill="1" applyBorder="1" applyAlignment="1" applyProtection="1">
      <alignment horizontal="center" vertical="top"/>
    </xf>
    <xf numFmtId="0" fontId="6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</xf>
    <xf numFmtId="0" fontId="3" fillId="0" borderId="4" xfId="0" applyFont="1" applyBorder="1" applyAlignment="1" applyProtection="1">
      <alignment horizontal="left" vertical="top" wrapText="1"/>
    </xf>
    <xf numFmtId="0" fontId="6" fillId="3" borderId="2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7" borderId="1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left" vertical="top" wrapText="1"/>
    </xf>
    <xf numFmtId="0" fontId="4" fillId="0" borderId="4" xfId="0" applyFont="1" applyBorder="1" applyAlignment="1" applyProtection="1">
      <alignment horizontal="left" vertical="top" wrapText="1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6" fillId="12" borderId="1" xfId="0" applyFont="1" applyFill="1" applyBorder="1" applyAlignment="1" applyProtection="1">
      <alignment horizontal="center"/>
    </xf>
    <xf numFmtId="0" fontId="6" fillId="8" borderId="1" xfId="0" applyFont="1" applyFill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top"/>
    </xf>
    <xf numFmtId="0" fontId="9" fillId="0" borderId="4" xfId="0" applyFont="1" applyBorder="1" applyAlignment="1" applyProtection="1">
      <alignment horizontal="left" vertical="top"/>
    </xf>
    <xf numFmtId="0" fontId="8" fillId="12" borderId="2" xfId="0" applyFont="1" applyFill="1" applyBorder="1" applyAlignment="1" applyProtection="1">
      <alignment horizontal="left" vertical="top" wrapText="1"/>
    </xf>
    <xf numFmtId="0" fontId="8" fillId="12" borderId="3" xfId="0" applyFont="1" applyFill="1" applyBorder="1" applyAlignment="1" applyProtection="1">
      <alignment horizontal="left" vertical="top" wrapText="1"/>
    </xf>
    <xf numFmtId="0" fontId="4" fillId="0" borderId="9" xfId="0" applyFont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center" vertical="top" wrapText="1"/>
    </xf>
    <xf numFmtId="0" fontId="6" fillId="0" borderId="12" xfId="0" applyFont="1" applyBorder="1" applyAlignment="1" applyProtection="1">
      <alignment horizontal="center" vertical="top"/>
    </xf>
    <xf numFmtId="0" fontId="6" fillId="0" borderId="13" xfId="0" applyFont="1" applyBorder="1" applyAlignment="1" applyProtection="1">
      <alignment horizontal="center" vertical="top"/>
    </xf>
    <xf numFmtId="0" fontId="4" fillId="0" borderId="5" xfId="0" applyFont="1" applyBorder="1" applyAlignment="1" applyProtection="1">
      <alignment horizontal="left" vertical="top" wrapText="1"/>
    </xf>
    <xf numFmtId="0" fontId="4" fillId="0" borderId="12" xfId="0" applyFont="1" applyBorder="1" applyAlignment="1" applyProtection="1">
      <alignment horizontal="left" vertical="top" wrapText="1"/>
    </xf>
    <xf numFmtId="0" fontId="4" fillId="0" borderId="7" xfId="0" applyFont="1" applyBorder="1" applyAlignment="1" applyProtection="1">
      <alignment horizontal="left" vertical="top" wrapText="1"/>
    </xf>
    <xf numFmtId="0" fontId="4" fillId="0" borderId="13" xfId="0" applyFont="1" applyBorder="1" applyAlignment="1" applyProtection="1">
      <alignment horizontal="left" vertical="top" wrapText="1"/>
    </xf>
    <xf numFmtId="0" fontId="4" fillId="0" borderId="12" xfId="0" applyFont="1" applyBorder="1" applyAlignment="1" applyProtection="1">
      <alignment horizontal="center" vertical="top"/>
    </xf>
    <xf numFmtId="0" fontId="4" fillId="0" borderId="13" xfId="0" applyFont="1" applyBorder="1" applyAlignment="1" applyProtection="1">
      <alignment horizontal="center" vertical="top"/>
    </xf>
    <xf numFmtId="0" fontId="4" fillId="0" borderId="10" xfId="0" applyFont="1" applyBorder="1" applyAlignment="1" applyProtection="1">
      <alignment horizontal="center" vertical="top" wrapText="1"/>
    </xf>
    <xf numFmtId="0" fontId="4" fillId="3" borderId="4" xfId="0" applyFont="1" applyFill="1" applyBorder="1" applyAlignment="1" applyProtection="1">
      <alignment horizontal="center" vertical="top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wrapText="1"/>
    </xf>
    <xf numFmtId="0" fontId="6" fillId="0" borderId="12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top"/>
    </xf>
    <xf numFmtId="0" fontId="8" fillId="6" borderId="9" xfId="0" applyFont="1" applyFill="1" applyBorder="1" applyAlignment="1" applyProtection="1">
      <alignment horizontal="center" vertical="top"/>
    </xf>
    <xf numFmtId="0" fontId="8" fillId="6" borderId="11" xfId="0" applyFont="1" applyFill="1" applyBorder="1" applyAlignment="1" applyProtection="1">
      <alignment horizontal="center" vertical="top"/>
    </xf>
    <xf numFmtId="0" fontId="8" fillId="6" borderId="10" xfId="0" applyFont="1" applyFill="1" applyBorder="1" applyAlignment="1" applyProtection="1">
      <alignment horizontal="center" vertical="top"/>
    </xf>
    <xf numFmtId="0" fontId="6" fillId="7" borderId="9" xfId="0" applyFont="1" applyFill="1" applyBorder="1" applyAlignment="1" applyProtection="1">
      <alignment horizontal="center" vertical="top"/>
    </xf>
    <xf numFmtId="0" fontId="6" fillId="7" borderId="11" xfId="0" applyFont="1" applyFill="1" applyBorder="1" applyAlignment="1" applyProtection="1">
      <alignment horizontal="center" vertical="top"/>
    </xf>
    <xf numFmtId="0" fontId="6" fillId="7" borderId="10" xfId="0" applyFont="1" applyFill="1" applyBorder="1" applyAlignment="1" applyProtection="1">
      <alignment horizontal="center" vertical="top"/>
    </xf>
    <xf numFmtId="0" fontId="8" fillId="7" borderId="2" xfId="0" applyFont="1" applyFill="1" applyBorder="1" applyAlignment="1" applyProtection="1">
      <alignment horizontal="left" vertical="top" wrapText="1"/>
    </xf>
    <xf numFmtId="0" fontId="8" fillId="7" borderId="3" xfId="0" applyFont="1" applyFill="1" applyBorder="1" applyAlignment="1" applyProtection="1">
      <alignment horizontal="left" vertical="top" wrapText="1"/>
    </xf>
    <xf numFmtId="0" fontId="8" fillId="11" borderId="9" xfId="0" applyFont="1" applyFill="1" applyBorder="1" applyAlignment="1" applyProtection="1">
      <alignment horizontal="center" vertical="top"/>
    </xf>
    <xf numFmtId="0" fontId="8" fillId="11" borderId="11" xfId="0" applyFont="1" applyFill="1" applyBorder="1" applyAlignment="1" applyProtection="1">
      <alignment horizontal="center" vertical="top"/>
    </xf>
    <xf numFmtId="0" fontId="8" fillId="11" borderId="10" xfId="0" applyFont="1" applyFill="1" applyBorder="1" applyAlignment="1" applyProtection="1">
      <alignment horizontal="center" vertical="top"/>
    </xf>
    <xf numFmtId="0" fontId="8" fillId="11" borderId="1" xfId="0" applyFont="1" applyFill="1" applyBorder="1" applyAlignment="1" applyProtection="1">
      <alignment horizontal="center"/>
    </xf>
    <xf numFmtId="0" fontId="8" fillId="11" borderId="2" xfId="0" applyFont="1" applyFill="1" applyBorder="1" applyAlignment="1" applyProtection="1">
      <alignment horizontal="left"/>
    </xf>
    <xf numFmtId="0" fontId="8" fillId="11" borderId="3" xfId="0" applyFont="1" applyFill="1" applyBorder="1" applyAlignment="1" applyProtection="1">
      <alignment horizontal="left"/>
    </xf>
    <xf numFmtId="0" fontId="9" fillId="0" borderId="2" xfId="0" applyFont="1" applyBorder="1" applyAlignment="1" applyProtection="1">
      <alignment horizontal="left" vertical="top" wrapText="1"/>
    </xf>
    <xf numFmtId="0" fontId="9" fillId="0" borderId="4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3" borderId="14" xfId="0" applyFont="1" applyFill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/>
    </xf>
    <xf numFmtId="0" fontId="6" fillId="0" borderId="10" xfId="0" applyFont="1" applyBorder="1" applyAlignment="1" applyProtection="1">
      <alignment horizontal="center" vertical="top"/>
    </xf>
    <xf numFmtId="49" fontId="14" fillId="0" borderId="2" xfId="0" applyNumberFormat="1" applyFont="1" applyBorder="1" applyAlignment="1" applyProtection="1">
      <alignment horizontal="left" vertical="top" wrapText="1"/>
    </xf>
    <xf numFmtId="49" fontId="14" fillId="0" borderId="3" xfId="0" applyNumberFormat="1" applyFont="1" applyBorder="1" applyAlignment="1" applyProtection="1">
      <alignment horizontal="left" vertical="top" wrapText="1"/>
    </xf>
    <xf numFmtId="49" fontId="14" fillId="0" borderId="4" xfId="0" applyNumberFormat="1" applyFont="1" applyBorder="1" applyAlignment="1" applyProtection="1">
      <alignment horizontal="left" vertical="top" wrapText="1"/>
    </xf>
    <xf numFmtId="0" fontId="6" fillId="6" borderId="1" xfId="0" applyFont="1" applyFill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 vertical="top"/>
    </xf>
    <xf numFmtId="0" fontId="4" fillId="0" borderId="3" xfId="0" applyFont="1" applyBorder="1" applyAlignment="1" applyProtection="1">
      <alignment horizontal="left" vertical="top" wrapText="1"/>
    </xf>
    <xf numFmtId="0" fontId="6" fillId="0" borderId="0" xfId="0" applyFont="1" applyAlignment="1" applyProtection="1">
      <alignment horizontal="right"/>
    </xf>
    <xf numFmtId="0" fontId="4" fillId="2" borderId="2" xfId="4" applyFont="1" applyFill="1" applyBorder="1" applyAlignment="1" applyProtection="1">
      <alignment horizontal="center"/>
      <protection locked="0"/>
    </xf>
    <xf numFmtId="0" fontId="4" fillId="2" borderId="4" xfId="4" applyFont="1" applyFill="1" applyBorder="1" applyAlignment="1" applyProtection="1">
      <alignment horizontal="center"/>
      <protection locked="0"/>
    </xf>
    <xf numFmtId="0" fontId="4" fillId="2" borderId="2" xfId="4" applyFont="1" applyFill="1" applyBorder="1" applyAlignment="1" applyProtection="1">
      <alignment horizontal="center" shrinkToFit="1"/>
      <protection locked="0"/>
    </xf>
    <xf numFmtId="0" fontId="4" fillId="2" borderId="3" xfId="4" applyFont="1" applyFill="1" applyBorder="1" applyAlignment="1" applyProtection="1">
      <alignment horizontal="center" shrinkToFit="1"/>
      <protection locked="0"/>
    </xf>
    <xf numFmtId="0" fontId="4" fillId="2" borderId="4" xfId="4" applyFont="1" applyFill="1" applyBorder="1" applyAlignment="1" applyProtection="1">
      <alignment horizontal="center" shrinkToFit="1"/>
      <protection locked="0"/>
    </xf>
    <xf numFmtId="0" fontId="4" fillId="2" borderId="2" xfId="4" applyFont="1" applyFill="1" applyBorder="1" applyAlignment="1" applyProtection="1">
      <alignment horizontal="left" shrinkToFit="1"/>
      <protection locked="0"/>
    </xf>
    <xf numFmtId="0" fontId="4" fillId="2" borderId="3" xfId="4" applyFont="1" applyFill="1" applyBorder="1" applyAlignment="1" applyProtection="1">
      <alignment horizontal="left" shrinkToFit="1"/>
      <protection locked="0"/>
    </xf>
    <xf numFmtId="0" fontId="4" fillId="2" borderId="4" xfId="4" applyFont="1" applyFill="1" applyBorder="1" applyAlignment="1" applyProtection="1">
      <alignment horizontal="left" shrinkToFit="1"/>
      <protection locked="0"/>
    </xf>
    <xf numFmtId="0" fontId="4" fillId="2" borderId="1" xfId="4" applyFont="1" applyFill="1" applyBorder="1" applyAlignment="1" applyProtection="1">
      <alignment horizontal="center" shrinkToFit="1"/>
      <protection locked="0"/>
    </xf>
    <xf numFmtId="0" fontId="6" fillId="15" borderId="1" xfId="4" applyFont="1" applyFill="1" applyBorder="1" applyAlignment="1">
      <alignment horizontal="right"/>
    </xf>
    <xf numFmtId="2" fontId="22" fillId="15" borderId="1" xfId="4" applyNumberFormat="1" applyFont="1" applyFill="1" applyBorder="1" applyAlignment="1">
      <alignment horizontal="center"/>
    </xf>
    <xf numFmtId="0" fontId="4" fillId="2" borderId="1" xfId="4" applyFont="1" applyFill="1" applyBorder="1" applyAlignment="1" applyProtection="1">
      <alignment horizontal="left" shrinkToFit="1"/>
      <protection locked="0"/>
    </xf>
    <xf numFmtId="0" fontId="6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shrinkToFit="1"/>
    </xf>
    <xf numFmtId="0" fontId="6" fillId="15" borderId="2" xfId="4" applyFont="1" applyFill="1" applyBorder="1" applyAlignment="1">
      <alignment horizontal="right"/>
    </xf>
    <xf numFmtId="0" fontId="6" fillId="15" borderId="3" xfId="4" applyFont="1" applyFill="1" applyBorder="1" applyAlignment="1">
      <alignment horizontal="right"/>
    </xf>
    <xf numFmtId="0" fontId="6" fillId="15" borderId="4" xfId="4" applyFont="1" applyFill="1" applyBorder="1" applyAlignment="1">
      <alignment horizontal="right"/>
    </xf>
    <xf numFmtId="2" fontId="22" fillId="15" borderId="2" xfId="4" applyNumberFormat="1" applyFont="1" applyFill="1" applyBorder="1" applyAlignment="1">
      <alignment horizontal="center"/>
    </xf>
    <xf numFmtId="2" fontId="22" fillId="15" borderId="4" xfId="4" applyNumberFormat="1" applyFont="1" applyFill="1" applyBorder="1" applyAlignment="1">
      <alignment horizontal="center"/>
    </xf>
    <xf numFmtId="0" fontId="4" fillId="2" borderId="1" xfId="4" applyFont="1" applyFill="1" applyBorder="1" applyAlignment="1" applyProtection="1">
      <alignment horizontal="center"/>
      <protection locked="0"/>
    </xf>
    <xf numFmtId="2" fontId="6" fillId="15" borderId="1" xfId="4" applyNumberFormat="1" applyFont="1" applyFill="1" applyBorder="1" applyAlignment="1">
      <alignment horizont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wrapText="1" shrinkToFit="1"/>
    </xf>
    <xf numFmtId="0" fontId="4" fillId="2" borderId="1" xfId="4" applyFont="1" applyFill="1" applyBorder="1" applyAlignment="1" applyProtection="1">
      <alignment shrinkToFit="1"/>
      <protection locked="0"/>
    </xf>
    <xf numFmtId="0" fontId="6" fillId="0" borderId="0" xfId="4" applyFont="1" applyAlignment="1">
      <alignment horizontal="left" wrapText="1"/>
    </xf>
    <xf numFmtId="2" fontId="4" fillId="0" borderId="1" xfId="4" applyNumberFormat="1" applyFont="1" applyBorder="1" applyAlignment="1">
      <alignment horizontal="center" shrinkToFit="1"/>
    </xf>
    <xf numFmtId="0" fontId="6" fillId="0" borderId="1" xfId="4" applyFont="1" applyBorder="1" applyAlignment="1">
      <alignment horizontal="center"/>
    </xf>
    <xf numFmtId="2" fontId="6" fillId="17" borderId="1" xfId="4" applyNumberFormat="1" applyFont="1" applyFill="1" applyBorder="1" applyAlignment="1">
      <alignment horizontal="center" shrinkToFit="1"/>
    </xf>
    <xf numFmtId="49" fontId="6" fillId="0" borderId="1" xfId="4" applyNumberFormat="1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13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shrinkToFit="1"/>
    </xf>
    <xf numFmtId="0" fontId="6" fillId="0" borderId="2" xfId="4" applyFont="1" applyBorder="1" applyAlignment="1">
      <alignment horizontal="center" shrinkToFit="1"/>
    </xf>
    <xf numFmtId="0" fontId="6" fillId="0" borderId="4" xfId="4" applyFont="1" applyBorder="1" applyAlignment="1">
      <alignment horizontal="center" shrinkToFit="1"/>
    </xf>
    <xf numFmtId="0" fontId="6" fillId="16" borderId="9" xfId="4" applyFont="1" applyFill="1" applyBorder="1" applyAlignment="1">
      <alignment horizontal="center" vertical="center"/>
    </xf>
    <xf numFmtId="0" fontId="6" fillId="16" borderId="10" xfId="4" applyFont="1" applyFill="1" applyBorder="1" applyAlignment="1">
      <alignment horizontal="center" vertical="center"/>
    </xf>
    <xf numFmtId="0" fontId="21" fillId="0" borderId="1" xfId="4" applyFont="1" applyBorder="1" applyAlignment="1">
      <alignment horizontal="center" vertical="center" wrapText="1" shrinkToFit="1"/>
    </xf>
    <xf numFmtId="0" fontId="21" fillId="0" borderId="2" xfId="4" applyFont="1" applyBorder="1" applyAlignment="1">
      <alignment horizontal="center" vertical="center" wrapText="1"/>
    </xf>
    <xf numFmtId="0" fontId="21" fillId="0" borderId="4" xfId="4" applyFont="1" applyBorder="1" applyAlignment="1">
      <alignment horizontal="center" vertical="center" wrapText="1"/>
    </xf>
    <xf numFmtId="0" fontId="6" fillId="16" borderId="9" xfId="4" applyFont="1" applyFill="1" applyBorder="1" applyAlignment="1">
      <alignment horizontal="center" vertical="center" wrapText="1"/>
    </xf>
    <xf numFmtId="0" fontId="6" fillId="16" borderId="10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10" fillId="15" borderId="5" xfId="4" applyFont="1" applyFill="1" applyBorder="1" applyAlignment="1">
      <alignment horizontal="center" vertical="center"/>
    </xf>
    <xf numFmtId="0" fontId="10" fillId="15" borderId="6" xfId="4" applyFont="1" applyFill="1" applyBorder="1" applyAlignment="1">
      <alignment horizontal="center" vertical="center"/>
    </xf>
    <xf numFmtId="0" fontId="10" fillId="15" borderId="15" xfId="4" applyFont="1" applyFill="1" applyBorder="1" applyAlignment="1">
      <alignment horizontal="center" vertical="center"/>
    </xf>
    <xf numFmtId="0" fontId="10" fillId="15" borderId="0" xfId="4" applyFont="1" applyFill="1" applyAlignment="1">
      <alignment horizontal="center" vertical="center"/>
    </xf>
    <xf numFmtId="0" fontId="10" fillId="15" borderId="7" xfId="4" applyFont="1" applyFill="1" applyBorder="1" applyAlignment="1">
      <alignment horizontal="center" vertical="center"/>
    </xf>
    <xf numFmtId="0" fontId="10" fillId="15" borderId="8" xfId="4" applyFont="1" applyFill="1" applyBorder="1" applyAlignment="1">
      <alignment horizontal="center" vertical="center"/>
    </xf>
    <xf numFmtId="2" fontId="10" fillId="15" borderId="6" xfId="4" applyNumberFormat="1" applyFont="1" applyFill="1" applyBorder="1" applyAlignment="1">
      <alignment horizontal="center" vertical="center"/>
    </xf>
    <xf numFmtId="2" fontId="10" fillId="15" borderId="0" xfId="4" applyNumberFormat="1" applyFont="1" applyFill="1" applyAlignment="1">
      <alignment horizontal="center" vertical="center"/>
    </xf>
    <xf numFmtId="2" fontId="10" fillId="15" borderId="8" xfId="4" applyNumberFormat="1" applyFont="1" applyFill="1" applyBorder="1" applyAlignment="1">
      <alignment horizontal="center" vertical="center"/>
    </xf>
    <xf numFmtId="0" fontId="10" fillId="15" borderId="6" xfId="4" applyFont="1" applyFill="1" applyBorder="1" applyAlignment="1">
      <alignment horizontal="left" vertical="center"/>
    </xf>
    <xf numFmtId="0" fontId="10" fillId="15" borderId="12" xfId="4" applyFont="1" applyFill="1" applyBorder="1" applyAlignment="1">
      <alignment horizontal="left" vertical="center"/>
    </xf>
    <xf numFmtId="0" fontId="10" fillId="15" borderId="0" xfId="4" applyFont="1" applyFill="1" applyAlignment="1">
      <alignment horizontal="left" vertical="center"/>
    </xf>
    <xf numFmtId="0" fontId="10" fillId="15" borderId="14" xfId="4" applyFont="1" applyFill="1" applyBorder="1" applyAlignment="1">
      <alignment horizontal="left" vertical="center"/>
    </xf>
    <xf numFmtId="0" fontId="10" fillId="15" borderId="8" xfId="4" applyFont="1" applyFill="1" applyBorder="1" applyAlignment="1">
      <alignment horizontal="left" vertical="center"/>
    </xf>
    <xf numFmtId="0" fontId="10" fillId="15" borderId="13" xfId="4" applyFont="1" applyFill="1" applyBorder="1" applyAlignment="1">
      <alignment horizontal="left" vertical="center"/>
    </xf>
    <xf numFmtId="0" fontId="4" fillId="0" borderId="0" xfId="4" applyFont="1" applyAlignment="1">
      <alignment horizontal="left" vertical="center" wrapText="1"/>
    </xf>
    <xf numFmtId="2" fontId="4" fillId="0" borderId="1" xfId="4" applyNumberFormat="1" applyFont="1" applyBorder="1" applyAlignment="1">
      <alignment horizontal="center"/>
    </xf>
    <xf numFmtId="0" fontId="6" fillId="0" borderId="2" xfId="4" applyFont="1" applyBorder="1" applyAlignment="1">
      <alignment horizontal="center" wrapText="1"/>
    </xf>
    <xf numFmtId="0" fontId="6" fillId="0" borderId="3" xfId="4" applyFont="1" applyBorder="1" applyAlignment="1">
      <alignment horizontal="center" wrapText="1"/>
    </xf>
    <xf numFmtId="0" fontId="6" fillId="0" borderId="4" xfId="4" applyFont="1" applyBorder="1" applyAlignment="1">
      <alignment horizontal="center" wrapText="1"/>
    </xf>
    <xf numFmtId="0" fontId="4" fillId="2" borderId="8" xfId="4" applyFont="1" applyFill="1" applyBorder="1" applyAlignment="1" applyProtection="1">
      <alignment horizontal="left" shrinkToFit="1"/>
      <protection locked="0"/>
    </xf>
    <xf numFmtId="0" fontId="4" fillId="2" borderId="5" xfId="4" applyFont="1" applyFill="1" applyBorder="1" applyAlignment="1" applyProtection="1">
      <alignment horizontal="center" shrinkToFit="1"/>
      <protection locked="0"/>
    </xf>
    <xf numFmtId="0" fontId="4" fillId="2" borderId="6" xfId="4" applyFont="1" applyFill="1" applyBorder="1" applyAlignment="1" applyProtection="1">
      <alignment horizontal="center" shrinkToFit="1"/>
      <protection locked="0"/>
    </xf>
    <xf numFmtId="0" fontId="4" fillId="2" borderId="12" xfId="4" applyFont="1" applyFill="1" applyBorder="1" applyAlignment="1" applyProtection="1">
      <alignment horizontal="center" shrinkToFit="1"/>
      <protection locked="0"/>
    </xf>
    <xf numFmtId="0" fontId="6" fillId="0" borderId="9" xfId="4" applyFont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  <xf numFmtId="0" fontId="9" fillId="2" borderId="2" xfId="4" applyFont="1" applyFill="1" applyBorder="1" applyAlignment="1" applyProtection="1">
      <alignment horizontal="center" shrinkToFit="1"/>
      <protection locked="0"/>
    </xf>
    <xf numFmtId="0" fontId="9" fillId="2" borderId="4" xfId="4" applyFont="1" applyFill="1" applyBorder="1" applyAlignment="1" applyProtection="1">
      <alignment horizontal="center" shrinkToFit="1"/>
      <protection locked="0"/>
    </xf>
    <xf numFmtId="0" fontId="8" fillId="0" borderId="9" xfId="4" applyFont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center"/>
    </xf>
    <xf numFmtId="49" fontId="6" fillId="0" borderId="0" xfId="4" applyNumberFormat="1" applyFont="1" applyAlignment="1">
      <alignment horizontal="left"/>
    </xf>
    <xf numFmtId="0" fontId="6" fillId="15" borderId="2" xfId="4" applyFont="1" applyFill="1" applyBorder="1" applyAlignment="1">
      <alignment horizontal="center"/>
    </xf>
    <xf numFmtId="0" fontId="6" fillId="15" borderId="3" xfId="4" applyFont="1" applyFill="1" applyBorder="1" applyAlignment="1">
      <alignment horizontal="center"/>
    </xf>
    <xf numFmtId="0" fontId="6" fillId="15" borderId="4" xfId="4" applyFont="1" applyFill="1" applyBorder="1" applyAlignment="1">
      <alignment horizontal="center"/>
    </xf>
    <xf numFmtId="2" fontId="22" fillId="15" borderId="3" xfId="4" applyNumberFormat="1" applyFont="1" applyFill="1" applyBorder="1" applyAlignment="1">
      <alignment horizontal="center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 shrinkToFit="1"/>
    </xf>
    <xf numFmtId="0" fontId="6" fillId="15" borderId="1" xfId="4" applyFont="1" applyFill="1" applyBorder="1" applyAlignment="1">
      <alignment horizontal="center"/>
    </xf>
    <xf numFmtId="0" fontId="6" fillId="0" borderId="3" xfId="4" applyFont="1" applyBorder="1" applyAlignment="1">
      <alignment horizontal="center" shrinkToFit="1"/>
    </xf>
    <xf numFmtId="0" fontId="8" fillId="0" borderId="1" xfId="4" applyFont="1" applyBorder="1" applyAlignment="1">
      <alignment horizontal="center" vertical="center"/>
    </xf>
    <xf numFmtId="0" fontId="11" fillId="0" borderId="0" xfId="4" applyFont="1" applyAlignment="1">
      <alignment horizontal="left"/>
    </xf>
    <xf numFmtId="0" fontId="6" fillId="0" borderId="9" xfId="4" applyFont="1" applyBorder="1" applyAlignment="1">
      <alignment horizontal="center" vertical="center" wrapText="1" shrinkToFit="1"/>
    </xf>
    <xf numFmtId="0" fontId="6" fillId="0" borderId="11" xfId="4" applyFont="1" applyBorder="1" applyAlignment="1">
      <alignment horizontal="center" vertical="center" wrapText="1" shrinkToFit="1"/>
    </xf>
    <xf numFmtId="0" fontId="6" fillId="0" borderId="10" xfId="4" applyFont="1" applyBorder="1" applyAlignment="1">
      <alignment horizontal="center" vertical="center" wrapText="1" shrinkToFit="1"/>
    </xf>
    <xf numFmtId="0" fontId="10" fillId="15" borderId="12" xfId="4" applyFont="1" applyFill="1" applyBorder="1" applyAlignment="1">
      <alignment horizontal="center" vertical="center"/>
    </xf>
    <xf numFmtId="0" fontId="10" fillId="15" borderId="14" xfId="4" applyFont="1" applyFill="1" applyBorder="1" applyAlignment="1">
      <alignment horizontal="center" vertical="center"/>
    </xf>
    <xf numFmtId="0" fontId="10" fillId="15" borderId="13" xfId="4" applyFont="1" applyFill="1" applyBorder="1" applyAlignment="1">
      <alignment horizontal="center" vertical="center"/>
    </xf>
    <xf numFmtId="0" fontId="4" fillId="2" borderId="9" xfId="4" applyFont="1" applyFill="1" applyBorder="1" applyAlignment="1" applyProtection="1">
      <alignment horizontal="left" shrinkToFit="1"/>
      <protection locked="0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shrinkToFit="1"/>
    </xf>
    <xf numFmtId="0" fontId="6" fillId="0" borderId="12" xfId="4" applyFont="1" applyBorder="1" applyAlignment="1">
      <alignment horizontal="center" shrinkToFit="1"/>
    </xf>
    <xf numFmtId="0" fontId="6" fillId="2" borderId="1" xfId="4" applyFont="1" applyFill="1" applyBorder="1" applyAlignment="1" applyProtection="1">
      <alignment horizontal="left" shrinkToFit="1"/>
      <protection locked="0"/>
    </xf>
    <xf numFmtId="0" fontId="6" fillId="2" borderId="2" xfId="4" applyFont="1" applyFill="1" applyBorder="1" applyAlignment="1" applyProtection="1">
      <alignment horizontal="center" shrinkToFit="1"/>
      <protection locked="0"/>
    </xf>
    <xf numFmtId="0" fontId="6" fillId="2" borderId="4" xfId="4" applyFont="1" applyFill="1" applyBorder="1" applyAlignment="1" applyProtection="1">
      <alignment horizontal="center" shrinkToFit="1"/>
      <protection locked="0"/>
    </xf>
    <xf numFmtId="0" fontId="6" fillId="0" borderId="5" xfId="4" applyFont="1" applyBorder="1" applyAlignment="1">
      <alignment horizontal="center" wrapText="1"/>
    </xf>
    <xf numFmtId="0" fontId="6" fillId="0" borderId="6" xfId="4" applyFont="1" applyBorder="1" applyAlignment="1">
      <alignment horizontal="center" wrapText="1"/>
    </xf>
    <xf numFmtId="0" fontId="6" fillId="0" borderId="12" xfId="4" applyFont="1" applyBorder="1" applyAlignment="1">
      <alignment horizontal="center" wrapText="1"/>
    </xf>
    <xf numFmtId="0" fontId="6" fillId="0" borderId="7" xfId="4" applyFont="1" applyBorder="1" applyAlignment="1">
      <alignment horizontal="center" wrapText="1"/>
    </xf>
    <xf numFmtId="0" fontId="6" fillId="0" borderId="8" xfId="4" applyFont="1" applyBorder="1" applyAlignment="1">
      <alignment horizontal="center" wrapText="1"/>
    </xf>
    <xf numFmtId="0" fontId="6" fillId="0" borderId="13" xfId="4" applyFont="1" applyBorder="1" applyAlignment="1">
      <alignment horizontal="center" wrapText="1"/>
    </xf>
    <xf numFmtId="0" fontId="4" fillId="2" borderId="10" xfId="4" applyFont="1" applyFill="1" applyBorder="1" applyAlignment="1" applyProtection="1">
      <alignment horizontal="left" shrinkToFit="1"/>
      <protection locked="0"/>
    </xf>
    <xf numFmtId="0" fontId="6" fillId="0" borderId="9" xfId="4" applyFont="1" applyBorder="1" applyAlignment="1">
      <alignment horizontal="center" wrapText="1"/>
    </xf>
    <xf numFmtId="0" fontId="6" fillId="0" borderId="10" xfId="4" applyFont="1" applyBorder="1" applyAlignment="1">
      <alignment horizontal="center" wrapText="1"/>
    </xf>
    <xf numFmtId="2" fontId="6" fillId="15" borderId="2" xfId="4" applyNumberFormat="1" applyFont="1" applyFill="1" applyBorder="1" applyAlignment="1">
      <alignment horizontal="center"/>
    </xf>
    <xf numFmtId="2" fontId="6" fillId="15" borderId="3" xfId="4" applyNumberFormat="1" applyFont="1" applyFill="1" applyBorder="1" applyAlignment="1">
      <alignment horizontal="center"/>
    </xf>
    <xf numFmtId="2" fontId="6" fillId="15" borderId="4" xfId="4" applyNumberFormat="1" applyFont="1" applyFill="1" applyBorder="1" applyAlignment="1">
      <alignment horizontal="center"/>
    </xf>
    <xf numFmtId="0" fontId="6" fillId="0" borderId="11" xfId="4" applyFont="1" applyBorder="1" applyAlignment="1">
      <alignment horizontal="center" vertical="center"/>
    </xf>
    <xf numFmtId="0" fontId="6" fillId="15" borderId="5" xfId="4" applyFont="1" applyFill="1" applyBorder="1" applyAlignment="1">
      <alignment horizontal="center" vertical="center"/>
    </xf>
    <xf numFmtId="0" fontId="6" fillId="15" borderId="6" xfId="4" applyFont="1" applyFill="1" applyBorder="1" applyAlignment="1">
      <alignment horizontal="center" vertical="center"/>
    </xf>
    <xf numFmtId="0" fontId="6" fillId="15" borderId="15" xfId="4" applyFont="1" applyFill="1" applyBorder="1" applyAlignment="1">
      <alignment horizontal="center" vertical="center"/>
    </xf>
    <xf numFmtId="0" fontId="6" fillId="15" borderId="0" xfId="4" applyFont="1" applyFill="1" applyAlignment="1">
      <alignment horizontal="center" vertical="center"/>
    </xf>
    <xf numFmtId="0" fontId="6" fillId="15" borderId="7" xfId="4" applyFont="1" applyFill="1" applyBorder="1" applyAlignment="1">
      <alignment horizontal="center" vertical="center"/>
    </xf>
    <xf numFmtId="0" fontId="6" fillId="15" borderId="8" xfId="4" applyFont="1" applyFill="1" applyBorder="1" applyAlignment="1">
      <alignment horizontal="center" vertical="center"/>
    </xf>
    <xf numFmtId="0" fontId="6" fillId="15" borderId="6" xfId="4" applyFont="1" applyFill="1" applyBorder="1" applyAlignment="1">
      <alignment horizontal="left" vertical="center"/>
    </xf>
    <xf numFmtId="0" fontId="6" fillId="15" borderId="12" xfId="4" applyFont="1" applyFill="1" applyBorder="1" applyAlignment="1">
      <alignment horizontal="left" vertical="center"/>
    </xf>
    <xf numFmtId="0" fontId="6" fillId="15" borderId="0" xfId="4" applyFont="1" applyFill="1" applyAlignment="1">
      <alignment horizontal="left" vertical="center"/>
    </xf>
    <xf numFmtId="0" fontId="6" fillId="15" borderId="14" xfId="4" applyFont="1" applyFill="1" applyBorder="1" applyAlignment="1">
      <alignment horizontal="left" vertical="center"/>
    </xf>
    <xf numFmtId="0" fontId="6" fillId="15" borderId="8" xfId="4" applyFont="1" applyFill="1" applyBorder="1" applyAlignment="1">
      <alignment horizontal="left" vertical="center"/>
    </xf>
    <xf numFmtId="0" fontId="6" fillId="15" borderId="13" xfId="4" applyFont="1" applyFill="1" applyBorder="1" applyAlignment="1">
      <alignment horizontal="left" vertical="center"/>
    </xf>
    <xf numFmtId="0" fontId="6" fillId="0" borderId="0" xfId="4" applyFont="1" applyAlignment="1">
      <alignment horizontal="left" vertical="center" wrapText="1"/>
    </xf>
    <xf numFmtId="0" fontId="24" fillId="0" borderId="1" xfId="4" applyFont="1" applyBorder="1" applyAlignment="1">
      <alignment horizontal="center" vertical="center" wrapText="1"/>
    </xf>
    <xf numFmtId="49" fontId="4" fillId="2" borderId="1" xfId="4" applyNumberFormat="1" applyFont="1" applyFill="1" applyBorder="1" applyAlignment="1" applyProtection="1">
      <alignment horizontal="center"/>
      <protection locked="0"/>
    </xf>
    <xf numFmtId="0" fontId="6" fillId="0" borderId="9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10" xfId="4" applyFont="1" applyBorder="1" applyAlignment="1">
      <alignment horizontal="center" vertical="center" wrapText="1"/>
    </xf>
    <xf numFmtId="0" fontId="4" fillId="2" borderId="1" xfId="4" applyFont="1" applyFill="1" applyBorder="1" applyAlignment="1" applyProtection="1">
      <alignment horizontal="left" wrapText="1" shrinkToFit="1"/>
      <protection locked="0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right"/>
    </xf>
    <xf numFmtId="0" fontId="6" fillId="0" borderId="3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right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left" wrapText="1"/>
    </xf>
    <xf numFmtId="0" fontId="6" fillId="0" borderId="0" xfId="0" applyFont="1" applyAlignment="1" applyProtection="1">
      <alignment horizontal="center" wrapText="1"/>
    </xf>
    <xf numFmtId="0" fontId="4" fillId="0" borderId="3" xfId="0" applyFont="1" applyBorder="1" applyAlignment="1" applyProtection="1">
      <alignment horizontal="left" wrapText="1"/>
    </xf>
    <xf numFmtId="0" fontId="4" fillId="0" borderId="4" xfId="0" applyFont="1" applyBorder="1" applyAlignment="1" applyProtection="1">
      <alignment horizontal="left" wrapText="1"/>
    </xf>
  </cellXfs>
  <cellStyles count="7">
    <cellStyle name="Comma 2" xfId="5"/>
    <cellStyle name="Hyperlink" xfId="1" builtinId="8"/>
    <cellStyle name="Normal 2" xfId="4"/>
    <cellStyle name="เครื่องหมายจุลภาค" xfId="6" builtinId="3"/>
    <cellStyle name="จุลภาค 2" xfId="3"/>
    <cellStyle name="ปกติ" xfId="0" builtinId="0"/>
    <cellStyle name="ปกติ 2" xfId="2"/>
  </cellStyles>
  <dxfs count="0"/>
  <tableStyles count="0" defaultTableStyle="TableStyleMedium2" defaultPivotStyle="PivotStyleLight16"/>
  <colors>
    <mruColors>
      <color rgb="FFCCCCFF"/>
      <color rgb="FFE6F598"/>
      <color rgb="FFFEE08B"/>
      <color rgb="FF3288BD"/>
      <color rgb="FF66C2A5"/>
      <color rgb="FFFDB361"/>
      <color rgb="FFD53E4F"/>
      <color rgb="FFABDDA4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fmlaLink="$R$10" lockText="1" noThreeD="1"/>
</file>

<file path=xl/ctrlProps/ctrlProp8.xml><?xml version="1.0" encoding="utf-8"?>
<formControlPr xmlns="http://schemas.microsoft.com/office/spreadsheetml/2009/9/main" objectType="CheckBox" fmlaLink="$R$11" lockText="1" noThreeD="1"/>
</file>

<file path=xl/ctrlProps/ctrlProp9.xml><?xml version="1.0" encoding="utf-8"?>
<formControlPr xmlns="http://schemas.microsoft.com/office/spreadsheetml/2009/9/main" objectType="CheckBox" fmlaLink="$R$8" lockText="1" noThreeD="1"/>
</file>

<file path=xl/ctrlProps/ctrlProp10.xml><?xml version="1.0" encoding="utf-8"?>
<formControlPr xmlns="http://schemas.microsoft.com/office/spreadsheetml/2009/9/main" objectType="CheckBox" fmlaLink="$R$9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fmlaLink="$R$7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44823</xdr:rowOff>
    </xdr:from>
    <xdr:to>
      <xdr:col>2</xdr:col>
      <xdr:colOff>706457</xdr:colOff>
      <xdr:row>0</xdr:row>
      <xdr:rowOff>1080620</xdr:rowOff>
    </xdr:to>
    <xdr:pic>
      <xdr:nvPicPr>
        <xdr:cNvPr id="3" name="รูปภาพ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823"/>
          <a:ext cx="2633382" cy="103579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7</xdr:row>
          <xdr:rowOff>38100</xdr:rowOff>
        </xdr:from>
        <xdr:to>
          <xdr:col>8</xdr:col>
          <xdr:colOff>361950</xdr:colOff>
          <xdr:row>8</xdr:row>
          <xdr:rowOff>9525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=""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8</xdr:row>
          <xdr:rowOff>38100</xdr:rowOff>
        </xdr:from>
        <xdr:to>
          <xdr:col>5</xdr:col>
          <xdr:colOff>361950</xdr:colOff>
          <xdr:row>9</xdr:row>
          <xdr:rowOff>9525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=""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7</xdr:row>
          <xdr:rowOff>38100</xdr:rowOff>
        </xdr:from>
        <xdr:to>
          <xdr:col>5</xdr:col>
          <xdr:colOff>361950</xdr:colOff>
          <xdr:row>8</xdr:row>
          <xdr:rowOff>9525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=""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7</xdr:row>
          <xdr:rowOff>38100</xdr:rowOff>
        </xdr:from>
        <xdr:to>
          <xdr:col>5</xdr:col>
          <xdr:colOff>361950</xdr:colOff>
          <xdr:row>8</xdr:row>
          <xdr:rowOff>9525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=""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7</xdr:row>
          <xdr:rowOff>38100</xdr:rowOff>
        </xdr:from>
        <xdr:to>
          <xdr:col>8</xdr:col>
          <xdr:colOff>361950</xdr:colOff>
          <xdr:row>8</xdr:row>
          <xdr:rowOff>9525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=""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8</xdr:row>
          <xdr:rowOff>38100</xdr:rowOff>
        </xdr:from>
        <xdr:to>
          <xdr:col>8</xdr:col>
          <xdr:colOff>361950</xdr:colOff>
          <xdr:row>9</xdr:row>
          <xdr:rowOff>9525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=""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8</xdr:row>
          <xdr:rowOff>38100</xdr:rowOff>
        </xdr:from>
        <xdr:to>
          <xdr:col>5</xdr:col>
          <xdr:colOff>361950</xdr:colOff>
          <xdr:row>9</xdr:row>
          <xdr:rowOff>9525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="" xmlns:a16="http://schemas.microsoft.com/office/drawing/2014/main" id="{00000000-0008-0000-01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8</xdr:row>
          <xdr:rowOff>38100</xdr:rowOff>
        </xdr:from>
        <xdr:to>
          <xdr:col>8</xdr:col>
          <xdr:colOff>361950</xdr:colOff>
          <xdr:row>9</xdr:row>
          <xdr:rowOff>9525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="" xmlns:a16="http://schemas.microsoft.com/office/drawing/2014/main" id="{00000000-0008-0000-01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7</xdr:row>
          <xdr:rowOff>38100</xdr:rowOff>
        </xdr:from>
        <xdr:to>
          <xdr:col>5</xdr:col>
          <xdr:colOff>361950</xdr:colOff>
          <xdr:row>8</xdr:row>
          <xdr:rowOff>9525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="" xmlns:a16="http://schemas.microsoft.com/office/drawing/2014/main" id="{00000000-0008-0000-01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7</xdr:row>
          <xdr:rowOff>38100</xdr:rowOff>
        </xdr:from>
        <xdr:to>
          <xdr:col>8</xdr:col>
          <xdr:colOff>361950</xdr:colOff>
          <xdr:row>8</xdr:row>
          <xdr:rowOff>9525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="" xmlns:a16="http://schemas.microsoft.com/office/drawing/2014/main" id="{00000000-0008-0000-01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E1FFE1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30</xdr:row>
          <xdr:rowOff>38100</xdr:rowOff>
        </xdr:from>
        <xdr:to>
          <xdr:col>3</xdr:col>
          <xdr:colOff>361950</xdr:colOff>
          <xdr:row>31</xdr:row>
          <xdr:rowOff>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=""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30</xdr:row>
          <xdr:rowOff>28575</xdr:rowOff>
        </xdr:from>
        <xdr:to>
          <xdr:col>4</xdr:col>
          <xdr:colOff>762000</xdr:colOff>
          <xdr:row>31</xdr:row>
          <xdr:rowOff>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=""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7</xdr:row>
          <xdr:rowOff>38100</xdr:rowOff>
        </xdr:from>
        <xdr:to>
          <xdr:col>2</xdr:col>
          <xdr:colOff>361950</xdr:colOff>
          <xdr:row>8</xdr:row>
          <xdr:rowOff>9525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=""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7</xdr:row>
          <xdr:rowOff>38100</xdr:rowOff>
        </xdr:from>
        <xdr:to>
          <xdr:col>2</xdr:col>
          <xdr:colOff>361950</xdr:colOff>
          <xdr:row>8</xdr:row>
          <xdr:rowOff>9525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=""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1FFE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110938</xdr:rowOff>
    </xdr:from>
    <xdr:to>
      <xdr:col>1</xdr:col>
      <xdr:colOff>981981</xdr:colOff>
      <xdr:row>0</xdr:row>
      <xdr:rowOff>1146735</xdr:rowOff>
    </xdr:to>
    <xdr:pic>
      <xdr:nvPicPr>
        <xdr:cNvPr id="2" name="รูปภาพ 1">
          <a:extLst>
            <a:ext uri="{FF2B5EF4-FFF2-40B4-BE49-F238E27FC236}">
              <a16:creationId xmlns="" xmlns:a16="http://schemas.microsoft.com/office/drawing/2014/main" id="{737A4666-8D50-4B34-B982-D1A526BBC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938"/>
          <a:ext cx="2914996" cy="10357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31</xdr:row>
          <xdr:rowOff>19050</xdr:rowOff>
        </xdr:from>
        <xdr:to>
          <xdr:col>0</xdr:col>
          <xdr:colOff>1133475</xdr:colOff>
          <xdr:row>31</xdr:row>
          <xdr:rowOff>247650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41</xdr:row>
          <xdr:rowOff>19050</xdr:rowOff>
        </xdr:from>
        <xdr:to>
          <xdr:col>0</xdr:col>
          <xdr:colOff>1133475</xdr:colOff>
          <xdr:row>41</xdr:row>
          <xdr:rowOff>247650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48</xdr:row>
          <xdr:rowOff>19050</xdr:rowOff>
        </xdr:from>
        <xdr:to>
          <xdr:col>0</xdr:col>
          <xdr:colOff>1133475</xdr:colOff>
          <xdr:row>48</xdr:row>
          <xdr:rowOff>247650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49</xdr:row>
          <xdr:rowOff>19050</xdr:rowOff>
        </xdr:from>
        <xdr:to>
          <xdr:col>0</xdr:col>
          <xdr:colOff>1133475</xdr:colOff>
          <xdr:row>49</xdr:row>
          <xdr:rowOff>247650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55</xdr:row>
          <xdr:rowOff>19050</xdr:rowOff>
        </xdr:from>
        <xdr:to>
          <xdr:col>0</xdr:col>
          <xdr:colOff>1133475</xdr:colOff>
          <xdr:row>55</xdr:row>
          <xdr:rowOff>247650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56</xdr:row>
          <xdr:rowOff>19050</xdr:rowOff>
        </xdr:from>
        <xdr:to>
          <xdr:col>0</xdr:col>
          <xdr:colOff>1133475</xdr:colOff>
          <xdr:row>56</xdr:row>
          <xdr:rowOff>247650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895350</xdr:colOff>
          <xdr:row>37</xdr:row>
          <xdr:rowOff>19050</xdr:rowOff>
        </xdr:from>
        <xdr:to>
          <xdr:col>0</xdr:col>
          <xdr:colOff>1133475</xdr:colOff>
          <xdr:row>37</xdr:row>
          <xdr:rowOff>247650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5FFE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nk.bsru.ac.th/19iu" TargetMode="External"/><Relationship Id="rId2" Type="http://schemas.openxmlformats.org/officeDocument/2006/relationships/hyperlink" Target="https://hrmd.bsru.ac.th/download/publish18-09-661/" TargetMode="External"/><Relationship Id="rId1" Type="http://schemas.openxmlformats.org/officeDocument/2006/relationships/hyperlink" Target="https://hrmd.bsru.ac.th/download/publish18-09-662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8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17.xml"/><Relationship Id="rId5" Type="http://schemas.openxmlformats.org/officeDocument/2006/relationships/ctrlProp" Target="../ctrlProps/ctrlProp16.xml"/><Relationship Id="rId10" Type="http://schemas.openxmlformats.org/officeDocument/2006/relationships/ctrlProp" Target="../ctrlProps/ctrlProp21.xml"/><Relationship Id="rId4" Type="http://schemas.openxmlformats.org/officeDocument/2006/relationships/ctrlProp" Target="../ctrlProps/ctrlProp15.xml"/><Relationship Id="rId9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C12"/>
  <sheetViews>
    <sheetView zoomScale="80" zoomScaleNormal="80" workbookViewId="0">
      <selection activeCell="B10" sqref="B10"/>
    </sheetView>
  </sheetViews>
  <sheetFormatPr defaultColWidth="9" defaultRowHeight="21" x14ac:dyDescent="0.35"/>
  <cols>
    <col min="1" max="1" width="43.375" style="7" customWidth="1"/>
    <col min="2" max="16384" width="9" style="7"/>
  </cols>
  <sheetData>
    <row r="1" spans="1:3" x14ac:dyDescent="0.35">
      <c r="A1" s="8" t="s">
        <v>20</v>
      </c>
    </row>
    <row r="2" spans="1:3" x14ac:dyDescent="0.35">
      <c r="A2" s="9" t="s">
        <v>215</v>
      </c>
      <c r="B2" s="22"/>
      <c r="C2" s="9" t="s">
        <v>216</v>
      </c>
    </row>
    <row r="3" spans="1:3" x14ac:dyDescent="0.35">
      <c r="A3" s="9" t="s">
        <v>188</v>
      </c>
    </row>
    <row r="4" spans="1:3" x14ac:dyDescent="0.35">
      <c r="A4" s="9" t="s">
        <v>222</v>
      </c>
    </row>
    <row r="5" spans="1:3" x14ac:dyDescent="0.35">
      <c r="A5" s="9" t="s">
        <v>223</v>
      </c>
    </row>
    <row r="6" spans="1:3" x14ac:dyDescent="0.35">
      <c r="A6" s="9" t="s">
        <v>225</v>
      </c>
      <c r="B6" s="21" t="s">
        <v>224</v>
      </c>
    </row>
    <row r="7" spans="1:3" x14ac:dyDescent="0.35">
      <c r="A7" s="9" t="s">
        <v>226</v>
      </c>
      <c r="B7" s="21" t="s">
        <v>227</v>
      </c>
    </row>
    <row r="8" spans="1:3" x14ac:dyDescent="0.35">
      <c r="A8" s="23" t="s">
        <v>230</v>
      </c>
    </row>
    <row r="9" spans="1:3" x14ac:dyDescent="0.35">
      <c r="A9" s="7" t="s">
        <v>228</v>
      </c>
    </row>
    <row r="10" spans="1:3" x14ac:dyDescent="0.35">
      <c r="A10" s="7" t="s">
        <v>229</v>
      </c>
      <c r="B10" s="21" t="s">
        <v>231</v>
      </c>
    </row>
    <row r="11" spans="1:3" x14ac:dyDescent="0.35">
      <c r="A11" s="7" t="s">
        <v>232</v>
      </c>
    </row>
    <row r="12" spans="1:3" x14ac:dyDescent="0.35">
      <c r="A12" s="7" t="s">
        <v>233</v>
      </c>
    </row>
  </sheetData>
  <sheetProtection algorithmName="SHA-512" hashValue="UNh5K+SVPBcAG3Z/jYqoU75Lp96TTEuyf860GPIci6AoFFDxR9LFa0wdYLcqvI/zJtR1ErOsfQvZ+/Pmfhp82A==" saltValue="ptlNmSPp3SHwLspWgyWOYA==" spinCount="100000" sheet="1" objects="1" scenarios="1"/>
  <hyperlinks>
    <hyperlink ref="B6" r:id="rId1"/>
    <hyperlink ref="B7" r:id="rId2"/>
    <hyperlink ref="B10" r:id="rId3"/>
  </hyperlinks>
  <pageMargins left="0.25" right="0.25" top="0.75" bottom="0.75" header="0.3" footer="0.3"/>
  <pageSetup paperSize="9" scale="69" fitToHeight="0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V153"/>
  <sheetViews>
    <sheetView tabSelected="1" view="pageBreakPreview" zoomScale="55" zoomScaleNormal="85" zoomScaleSheetLayoutView="55" workbookViewId="0">
      <selection activeCell="F15" sqref="F15"/>
    </sheetView>
  </sheetViews>
  <sheetFormatPr defaultColWidth="9.125" defaultRowHeight="21" x14ac:dyDescent="0.35"/>
  <cols>
    <col min="1" max="1" width="9.625" style="368" customWidth="1"/>
    <col min="2" max="2" width="19.375" style="368" customWidth="1"/>
    <col min="3" max="3" width="40.375" style="368" customWidth="1"/>
    <col min="4" max="8" width="17.75" style="370" customWidth="1"/>
    <col min="9" max="9" width="13.125" style="370" customWidth="1"/>
    <col min="10" max="10" width="10.875" style="370" hidden="1" customWidth="1"/>
    <col min="11" max="11" width="14.25" style="370" customWidth="1"/>
    <col min="12" max="12" width="18.25" style="370" customWidth="1"/>
    <col min="13" max="13" width="14.25" style="370" hidden="1" customWidth="1"/>
    <col min="14" max="14" width="8.375" style="370" hidden="1" customWidth="1"/>
    <col min="15" max="15" width="14.375" style="368" hidden="1" customWidth="1"/>
    <col min="16" max="22" width="9.125" style="368" hidden="1" customWidth="1"/>
    <col min="23" max="23" width="9.125" style="368" customWidth="1"/>
    <col min="24" max="16384" width="9.125" style="368"/>
  </cols>
  <sheetData>
    <row r="1" spans="1:21" ht="92.25" customHeight="1" x14ac:dyDescent="0.35">
      <c r="B1" s="500"/>
      <c r="C1" s="641" t="s">
        <v>77</v>
      </c>
      <c r="D1" s="641"/>
      <c r="E1" s="641"/>
      <c r="F1" s="641"/>
      <c r="G1" s="641"/>
      <c r="H1" s="641"/>
      <c r="I1" s="641"/>
      <c r="J1" s="641"/>
      <c r="K1" s="641"/>
      <c r="L1" s="501" t="s">
        <v>494</v>
      </c>
      <c r="M1" s="500"/>
      <c r="N1" s="502"/>
    </row>
    <row r="2" spans="1:21" ht="21" hidden="1" customHeight="1" x14ac:dyDescent="0.35">
      <c r="A2" s="367" t="s">
        <v>20</v>
      </c>
      <c r="B2" s="497" t="s">
        <v>21</v>
      </c>
      <c r="C2" s="497"/>
      <c r="D2" s="503"/>
      <c r="E2" s="503"/>
      <c r="F2" s="503"/>
      <c r="G2" s="503"/>
      <c r="H2" s="503"/>
      <c r="I2" s="503"/>
      <c r="J2" s="503"/>
      <c r="K2" s="503"/>
      <c r="L2" s="480"/>
      <c r="M2" s="503"/>
      <c r="N2" s="503"/>
      <c r="O2" s="497"/>
    </row>
    <row r="3" spans="1:21" ht="21" hidden="1" customHeight="1" x14ac:dyDescent="0.35">
      <c r="A3" s="496"/>
      <c r="B3" s="497" t="s">
        <v>188</v>
      </c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</row>
    <row r="4" spans="1:21" ht="21" customHeight="1" x14ac:dyDescent="0.35">
      <c r="A4" s="563" t="s">
        <v>496</v>
      </c>
      <c r="B4" s="563"/>
      <c r="C4" s="16"/>
      <c r="D4" s="498" t="s">
        <v>497</v>
      </c>
      <c r="E4" s="642"/>
      <c r="F4" s="642"/>
      <c r="G4" s="499"/>
      <c r="H4" s="499" t="s">
        <v>498</v>
      </c>
      <c r="I4" s="2"/>
      <c r="J4" s="497"/>
      <c r="K4" s="498" t="s">
        <v>495</v>
      </c>
      <c r="L4" s="11"/>
      <c r="M4" s="497"/>
      <c r="N4" s="497"/>
      <c r="O4" s="497"/>
    </row>
    <row r="5" spans="1:21" ht="10.5" customHeight="1" x14ac:dyDescent="0.35">
      <c r="A5" s="496"/>
      <c r="B5" s="497"/>
      <c r="C5" s="497"/>
      <c r="D5" s="487"/>
      <c r="E5" s="487"/>
      <c r="F5" s="487"/>
      <c r="G5" s="487"/>
      <c r="H5" s="497"/>
      <c r="I5" s="497"/>
      <c r="J5" s="497"/>
      <c r="K5" s="497"/>
      <c r="L5" s="497"/>
      <c r="M5" s="497"/>
      <c r="N5" s="497"/>
      <c r="O5" s="497"/>
    </row>
    <row r="6" spans="1:21" ht="21" customHeight="1" x14ac:dyDescent="0.35">
      <c r="A6" s="367" t="s">
        <v>22</v>
      </c>
      <c r="B6" s="367" t="s">
        <v>23</v>
      </c>
      <c r="S6" s="368" t="s">
        <v>29</v>
      </c>
      <c r="T6" s="368" t="s">
        <v>30</v>
      </c>
    </row>
    <row r="7" spans="1:21" s="14" customFormat="1" ht="21" customHeight="1" x14ac:dyDescent="0.35">
      <c r="B7" s="14" t="s">
        <v>24</v>
      </c>
      <c r="C7" s="10"/>
      <c r="D7" s="20" t="s">
        <v>25</v>
      </c>
      <c r="E7" s="11"/>
      <c r="F7" s="16"/>
      <c r="G7" s="20" t="s">
        <v>27</v>
      </c>
      <c r="H7" s="1"/>
      <c r="I7" s="20" t="s">
        <v>26</v>
      </c>
      <c r="J7" s="17"/>
      <c r="K7" s="365"/>
      <c r="L7" s="18"/>
      <c r="M7" s="17"/>
      <c r="N7" s="15"/>
      <c r="R7" s="14" t="b">
        <v>0</v>
      </c>
      <c r="S7" s="14">
        <v>0</v>
      </c>
      <c r="T7" s="14">
        <v>24</v>
      </c>
    </row>
    <row r="8" spans="1:21" s="14" customFormat="1" ht="21" customHeight="1" x14ac:dyDescent="0.35">
      <c r="B8" s="14" t="s">
        <v>28</v>
      </c>
      <c r="C8" s="19" t="s">
        <v>217</v>
      </c>
      <c r="D8" s="15"/>
      <c r="E8" s="20" t="s">
        <v>100</v>
      </c>
      <c r="F8" s="19" t="s">
        <v>218</v>
      </c>
      <c r="G8" s="15"/>
      <c r="H8" s="15"/>
      <c r="I8" s="19" t="s">
        <v>220</v>
      </c>
      <c r="K8" s="15"/>
      <c r="L8" s="15"/>
      <c r="M8" s="19"/>
      <c r="N8" s="15"/>
      <c r="R8" s="14" t="b">
        <v>0</v>
      </c>
      <c r="S8" s="14">
        <v>15</v>
      </c>
      <c r="T8" s="14">
        <v>16</v>
      </c>
      <c r="U8" s="14">
        <f>IF(R7,(1),(0))</f>
        <v>0</v>
      </c>
    </row>
    <row r="9" spans="1:21" s="14" customFormat="1" ht="21" customHeight="1" x14ac:dyDescent="0.35">
      <c r="D9" s="15"/>
      <c r="E9" s="15"/>
      <c r="F9" s="19" t="s">
        <v>219</v>
      </c>
      <c r="I9" s="19" t="s">
        <v>221</v>
      </c>
      <c r="K9" s="15"/>
      <c r="L9" s="15"/>
      <c r="M9" s="15"/>
      <c r="N9" s="15"/>
      <c r="R9" s="14" t="b">
        <v>0</v>
      </c>
      <c r="S9" s="14">
        <v>20</v>
      </c>
      <c r="T9" s="14">
        <v>12</v>
      </c>
    </row>
    <row r="10" spans="1:21" s="14" customFormat="1" ht="11.45" customHeight="1" x14ac:dyDescent="0.35">
      <c r="C10" s="19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R10" s="14" t="b">
        <v>0</v>
      </c>
      <c r="S10" s="14">
        <v>25</v>
      </c>
      <c r="T10" s="14">
        <v>6</v>
      </c>
    </row>
    <row r="11" spans="1:21" ht="21" customHeight="1" x14ac:dyDescent="0.35">
      <c r="A11" s="367" t="s">
        <v>31</v>
      </c>
      <c r="B11" s="367" t="s">
        <v>32</v>
      </c>
      <c r="D11" s="369"/>
      <c r="H11" s="368"/>
      <c r="R11" s="368" t="b">
        <v>0</v>
      </c>
      <c r="S11" s="368">
        <v>35</v>
      </c>
      <c r="T11" s="368">
        <v>0</v>
      </c>
    </row>
    <row r="12" spans="1:21" ht="21" customHeight="1" x14ac:dyDescent="0.35">
      <c r="B12" s="367" t="s">
        <v>33</v>
      </c>
      <c r="D12" s="369"/>
      <c r="H12" s="368"/>
      <c r="R12" s="368" t="s">
        <v>90</v>
      </c>
    </row>
    <row r="13" spans="1:21" ht="21" customHeight="1" x14ac:dyDescent="0.35">
      <c r="B13" s="368" t="s">
        <v>41</v>
      </c>
      <c r="D13" s="369"/>
      <c r="H13" s="368"/>
      <c r="R13" s="368" t="s">
        <v>91</v>
      </c>
    </row>
    <row r="14" spans="1:21" ht="21" customHeight="1" x14ac:dyDescent="0.35">
      <c r="B14" s="368" t="s">
        <v>39</v>
      </c>
      <c r="D14" s="369"/>
      <c r="H14" s="368"/>
      <c r="R14" s="368" t="s">
        <v>92</v>
      </c>
    </row>
    <row r="15" spans="1:21" ht="21" customHeight="1" x14ac:dyDescent="0.35">
      <c r="B15" s="368" t="s">
        <v>10</v>
      </c>
      <c r="C15" s="10"/>
      <c r="D15" s="492"/>
      <c r="E15" s="487" t="s">
        <v>34</v>
      </c>
      <c r="F15" s="2"/>
      <c r="G15" s="368" t="s">
        <v>12</v>
      </c>
      <c r="H15" s="368" t="s">
        <v>36</v>
      </c>
      <c r="I15" s="2"/>
      <c r="J15" s="487" t="s">
        <v>37</v>
      </c>
      <c r="K15" s="487"/>
      <c r="M15" s="370" t="e">
        <f>F15/I15</f>
        <v>#DIV/0!</v>
      </c>
      <c r="N15" s="487">
        <f>IF(I15=0,0,F15/I15)</f>
        <v>0</v>
      </c>
      <c r="R15" s="368" t="s">
        <v>93</v>
      </c>
    </row>
    <row r="16" spans="1:21" ht="21" customHeight="1" x14ac:dyDescent="0.35">
      <c r="B16" s="368" t="s">
        <v>10</v>
      </c>
      <c r="C16" s="10"/>
      <c r="D16" s="492"/>
      <c r="E16" s="487" t="s">
        <v>34</v>
      </c>
      <c r="F16" s="2"/>
      <c r="G16" s="368" t="s">
        <v>12</v>
      </c>
      <c r="H16" s="368" t="s">
        <v>36</v>
      </c>
      <c r="I16" s="2"/>
      <c r="J16" s="487" t="s">
        <v>37</v>
      </c>
      <c r="K16" s="487"/>
      <c r="M16" s="370" t="e">
        <f t="shared" ref="M16" si="0">F16/I16</f>
        <v>#DIV/0!</v>
      </c>
      <c r="N16" s="487">
        <f>IF(I16=0,0,F16/I16)</f>
        <v>0</v>
      </c>
    </row>
    <row r="17" spans="1:18" ht="21" customHeight="1" x14ac:dyDescent="0.35">
      <c r="B17" s="368" t="s">
        <v>10</v>
      </c>
      <c r="C17" s="10"/>
      <c r="D17" s="492"/>
      <c r="E17" s="487" t="s">
        <v>34</v>
      </c>
      <c r="F17" s="2"/>
      <c r="G17" s="368" t="s">
        <v>12</v>
      </c>
      <c r="H17" s="368" t="s">
        <v>36</v>
      </c>
      <c r="I17" s="2"/>
      <c r="J17" s="487" t="s">
        <v>37</v>
      </c>
      <c r="K17" s="487"/>
      <c r="M17" s="370" t="e">
        <f>F17/I17</f>
        <v>#DIV/0!</v>
      </c>
      <c r="N17" s="487">
        <f>IF(I17=0,0,F17/I17)</f>
        <v>0</v>
      </c>
      <c r="R17" s="368" t="s">
        <v>0</v>
      </c>
    </row>
    <row r="18" spans="1:18" ht="21" customHeight="1" x14ac:dyDescent="0.35">
      <c r="B18" s="652" t="s">
        <v>35</v>
      </c>
      <c r="C18" s="652"/>
      <c r="D18" s="652"/>
      <c r="E18" s="652"/>
      <c r="F18" s="493">
        <f>N15+N16+N17</f>
        <v>0</v>
      </c>
      <c r="G18" s="368" t="s">
        <v>12</v>
      </c>
      <c r="H18" s="368"/>
      <c r="R18" s="368" t="s">
        <v>94</v>
      </c>
    </row>
    <row r="19" spans="1:18" ht="21" customHeight="1" x14ac:dyDescent="0.35">
      <c r="B19" s="367" t="s">
        <v>62</v>
      </c>
      <c r="D19" s="369"/>
      <c r="H19" s="368"/>
      <c r="R19" s="368" t="s">
        <v>95</v>
      </c>
    </row>
    <row r="20" spans="1:18" ht="21" customHeight="1" x14ac:dyDescent="0.35">
      <c r="B20" s="494" t="s">
        <v>103</v>
      </c>
      <c r="C20" s="484"/>
      <c r="D20" s="484"/>
      <c r="E20" s="484"/>
      <c r="F20" s="484"/>
      <c r="G20" s="484"/>
      <c r="H20" s="484"/>
      <c r="I20" s="484"/>
      <c r="J20" s="484"/>
      <c r="K20" s="484"/>
      <c r="L20" s="495"/>
      <c r="M20" s="484"/>
      <c r="N20" s="484"/>
      <c r="R20" s="368" t="s">
        <v>96</v>
      </c>
    </row>
    <row r="21" spans="1:18" ht="21" customHeight="1" x14ac:dyDescent="0.35">
      <c r="B21" s="10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84"/>
      <c r="R21" s="368" t="s">
        <v>97</v>
      </c>
    </row>
    <row r="22" spans="1:18" ht="21" customHeight="1" x14ac:dyDescent="0.35">
      <c r="B22" s="12"/>
      <c r="C22" s="491"/>
      <c r="D22" s="491"/>
      <c r="E22" s="491"/>
      <c r="F22" s="491"/>
      <c r="G22" s="491"/>
      <c r="H22" s="491"/>
      <c r="I22" s="491"/>
      <c r="J22" s="491"/>
      <c r="K22" s="491"/>
      <c r="L22" s="491"/>
      <c r="M22" s="491"/>
      <c r="N22" s="484"/>
      <c r="R22" s="368" t="s">
        <v>98</v>
      </c>
    </row>
    <row r="23" spans="1:18" ht="21" customHeight="1" x14ac:dyDescent="0.35">
      <c r="B23" s="367" t="s">
        <v>38</v>
      </c>
      <c r="C23" s="368" t="s">
        <v>46</v>
      </c>
      <c r="D23" s="368"/>
      <c r="E23" s="368"/>
      <c r="F23" s="368"/>
      <c r="G23" s="368"/>
      <c r="H23" s="368"/>
      <c r="N23" s="484"/>
      <c r="R23" s="368" t="s">
        <v>99</v>
      </c>
    </row>
    <row r="24" spans="1:18" ht="21" customHeight="1" x14ac:dyDescent="0.35">
      <c r="B24" s="485"/>
      <c r="C24" s="486" t="s">
        <v>14</v>
      </c>
      <c r="D24" s="370" t="s">
        <v>11</v>
      </c>
      <c r="E24" s="481" t="b">
        <f>IF(R7,(0),IF(R8,(15),IF(R9,(20),IF(R10,(25),IF(R11,(35))))))</f>
        <v>0</v>
      </c>
      <c r="F24" s="487" t="s">
        <v>13</v>
      </c>
      <c r="H24" s="368"/>
      <c r="N24" s="484"/>
    </row>
    <row r="25" spans="1:18" ht="21" customHeight="1" x14ac:dyDescent="0.35">
      <c r="B25" s="485"/>
      <c r="C25" s="368" t="s">
        <v>15</v>
      </c>
      <c r="D25" s="370" t="s">
        <v>11</v>
      </c>
      <c r="E25" s="481">
        <f t="array" ref="E25">'-สอน'!Q318:Q320</f>
        <v>0</v>
      </c>
      <c r="F25" s="487" t="s">
        <v>13</v>
      </c>
      <c r="H25" s="485" t="str">
        <f>IF(R7,"ต้องไม่น้อยกว่า 24 หน่วยชั่วโมงภาระงานต่อสัปดาห์","")</f>
        <v/>
      </c>
    </row>
    <row r="26" spans="1:18" ht="21" customHeight="1" x14ac:dyDescent="0.35">
      <c r="B26" s="485"/>
      <c r="C26" s="368" t="s">
        <v>16</v>
      </c>
      <c r="D26" s="370" t="s">
        <v>11</v>
      </c>
      <c r="E26" s="481">
        <f t="array" ref="E26">'-วิจัยและงานวิชาการอื่น'!P84:U86</f>
        <v>0</v>
      </c>
      <c r="F26" s="487" t="s">
        <v>13</v>
      </c>
      <c r="H26" s="485"/>
    </row>
    <row r="27" spans="1:18" ht="21" customHeight="1" x14ac:dyDescent="0.35">
      <c r="B27" s="485"/>
      <c r="C27" s="368" t="s">
        <v>17</v>
      </c>
      <c r="D27" s="370" t="s">
        <v>11</v>
      </c>
      <c r="E27" s="481">
        <f t="array" ref="E27">'-บริการวิชาการ'!O155:Q157</f>
        <v>0</v>
      </c>
      <c r="F27" s="487" t="s">
        <v>13</v>
      </c>
      <c r="H27" s="485"/>
    </row>
    <row r="28" spans="1:18" ht="21" customHeight="1" x14ac:dyDescent="0.35">
      <c r="C28" s="488" t="s">
        <v>18</v>
      </c>
      <c r="D28" s="370" t="s">
        <v>11</v>
      </c>
      <c r="E28" s="481">
        <f t="array" ref="E28">'-ทำนุบำรุงศิลปวัฒนธรรม'!K36:L38</f>
        <v>0</v>
      </c>
      <c r="F28" s="487" t="s">
        <v>13</v>
      </c>
      <c r="H28" s="485" t="str">
        <f>IF(R7,"ต้องมีครอบคลุมภาระงานทำนุบำรุงศิลปวัฒนธรรม","")</f>
        <v/>
      </c>
    </row>
    <row r="29" spans="1:18" ht="21" customHeight="1" x14ac:dyDescent="0.35">
      <c r="C29" s="368" t="s">
        <v>19</v>
      </c>
      <c r="D29" s="370" t="s">
        <v>11</v>
      </c>
      <c r="E29" s="481">
        <f>'-อื่นๆ'!I75</f>
        <v>0</v>
      </c>
      <c r="F29" s="487" t="s">
        <v>13</v>
      </c>
      <c r="H29" s="485" t="str">
        <f>IF(R7,"ต้องมีครอบคลุมภาระงานอื่นๆ","")</f>
        <v/>
      </c>
    </row>
    <row r="30" spans="1:18" ht="21" customHeight="1" x14ac:dyDescent="0.35">
      <c r="C30" s="367" t="s">
        <v>40</v>
      </c>
      <c r="D30" s="480" t="s">
        <v>11</v>
      </c>
      <c r="E30" s="483">
        <f>SUM(E24:E29)</f>
        <v>0</v>
      </c>
      <c r="F30" s="489" t="s">
        <v>13</v>
      </c>
      <c r="G30" s="480"/>
      <c r="H30" s="490" t="str">
        <f>IF(E30&lt;35,"ภาระงานทั้งหมดยังไม่ครบตามภาระงานขั้นต่ำ 35 หน่วยชั่วโมงภาระงานต่อสัปดาห์","")</f>
        <v>ภาระงานทั้งหมดยังไม่ครบตามภาระงานขั้นต่ำ 35 หน่วยชั่วโมงภาระงานต่อสัปดาห์</v>
      </c>
    </row>
    <row r="31" spans="1:18" s="14" customFormat="1" ht="21" customHeight="1" x14ac:dyDescent="0.35">
      <c r="A31" s="57" t="s">
        <v>42</v>
      </c>
      <c r="B31" s="57"/>
      <c r="C31" s="14" t="s">
        <v>493</v>
      </c>
      <c r="D31" s="19" t="s">
        <v>492</v>
      </c>
      <c r="E31" s="20" t="s">
        <v>43</v>
      </c>
      <c r="F31" s="20" t="s">
        <v>44</v>
      </c>
      <c r="G31" s="56"/>
      <c r="H31" s="2"/>
      <c r="I31" s="2"/>
      <c r="J31" s="2"/>
      <c r="K31" s="2"/>
      <c r="L31" s="2"/>
      <c r="M31" s="58"/>
      <c r="N31" s="58"/>
      <c r="O31" s="59"/>
    </row>
    <row r="32" spans="1:18" hidden="1" x14ac:dyDescent="0.35">
      <c r="A32" s="367" t="s">
        <v>45</v>
      </c>
      <c r="B32" s="367" t="s">
        <v>78</v>
      </c>
      <c r="D32" s="369"/>
      <c r="H32" s="368"/>
    </row>
    <row r="33" spans="1:15" ht="21" hidden="1" customHeight="1" x14ac:dyDescent="0.35">
      <c r="A33" s="371" t="s">
        <v>1</v>
      </c>
      <c r="B33" s="372"/>
      <c r="C33" s="373" t="s">
        <v>3</v>
      </c>
      <c r="D33" s="619" t="s">
        <v>2</v>
      </c>
      <c r="E33" s="620"/>
      <c r="F33" s="620"/>
      <c r="G33" s="620"/>
      <c r="H33" s="621"/>
      <c r="I33" s="371" t="s">
        <v>55</v>
      </c>
      <c r="J33" s="374" t="s">
        <v>64</v>
      </c>
      <c r="K33" s="374" t="s">
        <v>109</v>
      </c>
      <c r="L33" s="374" t="s">
        <v>66</v>
      </c>
      <c r="M33" s="375"/>
      <c r="N33" s="622" t="s">
        <v>53</v>
      </c>
      <c r="O33" s="623"/>
    </row>
    <row r="34" spans="1:15" hidden="1" x14ac:dyDescent="0.35">
      <c r="A34" s="376"/>
      <c r="B34" s="377"/>
      <c r="C34" s="378"/>
      <c r="D34" s="379">
        <v>1</v>
      </c>
      <c r="E34" s="379">
        <v>2</v>
      </c>
      <c r="F34" s="379">
        <v>3</v>
      </c>
      <c r="G34" s="379">
        <v>4</v>
      </c>
      <c r="H34" s="379">
        <v>5</v>
      </c>
      <c r="I34" s="380"/>
      <c r="J34" s="381"/>
      <c r="K34" s="381"/>
      <c r="L34" s="381"/>
      <c r="M34" s="382"/>
      <c r="N34" s="383" t="s">
        <v>6</v>
      </c>
      <c r="O34" s="379" t="s">
        <v>65</v>
      </c>
    </row>
    <row r="35" spans="1:15" hidden="1" x14ac:dyDescent="0.35">
      <c r="A35" s="633">
        <v>1</v>
      </c>
      <c r="B35" s="637" t="s">
        <v>54</v>
      </c>
      <c r="C35" s="638"/>
      <c r="D35" s="384"/>
      <c r="E35" s="384"/>
      <c r="F35" s="384"/>
      <c r="G35" s="384"/>
      <c r="H35" s="384"/>
      <c r="I35" s="384"/>
      <c r="J35" s="384"/>
      <c r="K35" s="384"/>
      <c r="L35" s="385"/>
      <c r="M35" s="386"/>
      <c r="N35" s="387"/>
      <c r="O35" s="386"/>
    </row>
    <row r="36" spans="1:15" ht="131.25" hidden="1" x14ac:dyDescent="0.35">
      <c r="A36" s="634"/>
      <c r="B36" s="595" t="s">
        <v>47</v>
      </c>
      <c r="C36" s="596"/>
      <c r="D36" s="388" t="s">
        <v>118</v>
      </c>
      <c r="E36" s="388" t="s">
        <v>119</v>
      </c>
      <c r="F36" s="388" t="s">
        <v>120</v>
      </c>
      <c r="G36" s="388" t="s">
        <v>121</v>
      </c>
      <c r="H36" s="388" t="s">
        <v>122</v>
      </c>
      <c r="I36" s="389">
        <v>5</v>
      </c>
      <c r="J36" s="390">
        <v>1</v>
      </c>
      <c r="K36" s="391"/>
      <c r="L36" s="392"/>
      <c r="M36" s="393">
        <f>L36*J36</f>
        <v>0</v>
      </c>
      <c r="N36" s="394"/>
      <c r="O36" s="395">
        <f>N36*M36</f>
        <v>0</v>
      </c>
    </row>
    <row r="37" spans="1:15" ht="152.25" hidden="1" customHeight="1" x14ac:dyDescent="0.35">
      <c r="A37" s="634"/>
      <c r="B37" s="639" t="s">
        <v>123</v>
      </c>
      <c r="C37" s="640"/>
      <c r="D37" s="396" t="s">
        <v>182</v>
      </c>
      <c r="E37" s="396" t="s">
        <v>183</v>
      </c>
      <c r="F37" s="396" t="s">
        <v>184</v>
      </c>
      <c r="G37" s="396" t="s">
        <v>185</v>
      </c>
      <c r="H37" s="396" t="s">
        <v>181</v>
      </c>
      <c r="I37" s="397">
        <v>5</v>
      </c>
      <c r="J37" s="390">
        <v>1</v>
      </c>
      <c r="K37" s="391"/>
      <c r="L37" s="398"/>
      <c r="M37" s="393">
        <f>L37*J37</f>
        <v>0</v>
      </c>
      <c r="N37" s="399"/>
      <c r="O37" s="395">
        <f>N37*M37</f>
        <v>0</v>
      </c>
    </row>
    <row r="38" spans="1:15" ht="114" hidden="1" customHeight="1" x14ac:dyDescent="0.35">
      <c r="A38" s="634"/>
      <c r="B38" s="595" t="s">
        <v>124</v>
      </c>
      <c r="C38" s="596"/>
      <c r="D38" s="388" t="s">
        <v>125</v>
      </c>
      <c r="E38" s="388" t="s">
        <v>126</v>
      </c>
      <c r="F38" s="388" t="s">
        <v>127</v>
      </c>
      <c r="G38" s="388" t="s">
        <v>128</v>
      </c>
      <c r="H38" s="396" t="s">
        <v>129</v>
      </c>
      <c r="I38" s="397">
        <v>5</v>
      </c>
      <c r="J38" s="390">
        <v>1</v>
      </c>
      <c r="K38" s="391"/>
      <c r="L38" s="398"/>
      <c r="M38" s="393">
        <f>L38*J38</f>
        <v>0</v>
      </c>
      <c r="N38" s="399"/>
      <c r="O38" s="395">
        <f>N38*M38</f>
        <v>0</v>
      </c>
    </row>
    <row r="39" spans="1:15" hidden="1" x14ac:dyDescent="0.35">
      <c r="A39" s="634"/>
      <c r="B39" s="400" t="s">
        <v>50</v>
      </c>
      <c r="C39" s="401"/>
      <c r="D39" s="402" t="s">
        <v>130</v>
      </c>
      <c r="E39" s="402" t="s">
        <v>131</v>
      </c>
      <c r="F39" s="402" t="s">
        <v>132</v>
      </c>
      <c r="G39" s="402" t="s">
        <v>133</v>
      </c>
      <c r="H39" s="402" t="s">
        <v>134</v>
      </c>
      <c r="I39" s="395">
        <v>5</v>
      </c>
      <c r="J39" s="395">
        <v>1</v>
      </c>
      <c r="K39" s="403"/>
      <c r="L39" s="403"/>
      <c r="M39" s="393">
        <f>L39*J39</f>
        <v>0</v>
      </c>
      <c r="N39" s="404"/>
      <c r="O39" s="395">
        <f>N39*M39</f>
        <v>0</v>
      </c>
    </row>
    <row r="40" spans="1:15" ht="21" hidden="1" customHeight="1" x14ac:dyDescent="0.35">
      <c r="A40" s="634"/>
      <c r="B40" s="405" t="s">
        <v>51</v>
      </c>
      <c r="C40" s="406"/>
      <c r="D40" s="407"/>
      <c r="E40" s="408"/>
      <c r="F40" s="408"/>
      <c r="G40" s="409" t="s">
        <v>48</v>
      </c>
      <c r="H40" s="617" t="s">
        <v>49</v>
      </c>
      <c r="I40" s="410">
        <v>5</v>
      </c>
      <c r="J40" s="624">
        <v>1</v>
      </c>
      <c r="K40" s="411"/>
      <c r="L40" s="411"/>
      <c r="M40" s="613">
        <f>L40*J40</f>
        <v>0</v>
      </c>
      <c r="N40" s="616"/>
      <c r="O40" s="624">
        <v>0</v>
      </c>
    </row>
    <row r="41" spans="1:15" ht="21" hidden="1" customHeight="1" x14ac:dyDescent="0.35">
      <c r="A41" s="634"/>
      <c r="B41" s="412"/>
      <c r="C41" s="413"/>
      <c r="D41" s="414"/>
      <c r="E41" s="415"/>
      <c r="F41" s="415"/>
      <c r="G41" s="416" t="s">
        <v>135</v>
      </c>
      <c r="H41" s="618"/>
      <c r="I41" s="417"/>
      <c r="J41" s="624"/>
      <c r="K41" s="418"/>
      <c r="L41" s="418"/>
      <c r="M41" s="614"/>
      <c r="N41" s="616"/>
      <c r="O41" s="624"/>
    </row>
    <row r="42" spans="1:15" ht="93" hidden="1" customHeight="1" x14ac:dyDescent="0.35">
      <c r="A42" s="634"/>
      <c r="B42" s="419" t="s">
        <v>84</v>
      </c>
      <c r="C42" s="420"/>
      <c r="D42" s="396" t="s">
        <v>136</v>
      </c>
      <c r="E42" s="396" t="s">
        <v>106</v>
      </c>
      <c r="F42" s="396" t="s">
        <v>105</v>
      </c>
      <c r="G42" s="396" t="s">
        <v>107</v>
      </c>
      <c r="H42" s="396" t="s">
        <v>110</v>
      </c>
      <c r="I42" s="395">
        <v>5</v>
      </c>
      <c r="J42" s="395">
        <v>1</v>
      </c>
      <c r="K42" s="403"/>
      <c r="L42" s="403"/>
      <c r="M42" s="393">
        <f>L42*J42</f>
        <v>0</v>
      </c>
      <c r="N42" s="404"/>
      <c r="O42" s="395">
        <f>N42*M42</f>
        <v>0</v>
      </c>
    </row>
    <row r="43" spans="1:15" ht="43.5" hidden="1" customHeight="1" x14ac:dyDescent="0.35">
      <c r="A43" s="634"/>
      <c r="B43" s="421" t="s">
        <v>81</v>
      </c>
      <c r="C43" s="422"/>
      <c r="D43" s="423" t="s">
        <v>57</v>
      </c>
      <c r="E43" s="423" t="s">
        <v>61</v>
      </c>
      <c r="F43" s="423" t="s">
        <v>60</v>
      </c>
      <c r="G43" s="423" t="s">
        <v>59</v>
      </c>
      <c r="H43" s="423" t="s">
        <v>58</v>
      </c>
      <c r="I43" s="397">
        <v>5</v>
      </c>
      <c r="J43" s="605">
        <v>1</v>
      </c>
      <c r="K43" s="411"/>
      <c r="L43" s="411"/>
      <c r="M43" s="613">
        <f>J43*L43</f>
        <v>0</v>
      </c>
      <c r="N43" s="404"/>
      <c r="O43" s="395"/>
    </row>
    <row r="44" spans="1:15" ht="169.5" hidden="1" customHeight="1" x14ac:dyDescent="0.35">
      <c r="A44" s="634"/>
      <c r="B44" s="424"/>
      <c r="C44" s="425"/>
      <c r="D44" s="588" t="s">
        <v>137</v>
      </c>
      <c r="E44" s="589"/>
      <c r="F44" s="589"/>
      <c r="G44" s="589"/>
      <c r="H44" s="590"/>
      <c r="I44" s="426"/>
      <c r="J44" s="615"/>
      <c r="K44" s="418"/>
      <c r="L44" s="418"/>
      <c r="M44" s="614"/>
      <c r="N44" s="427"/>
      <c r="O44" s="395">
        <f>N44*M43</f>
        <v>0</v>
      </c>
    </row>
    <row r="45" spans="1:15" ht="24" hidden="1" customHeight="1" x14ac:dyDescent="0.35">
      <c r="A45" s="634"/>
      <c r="B45" s="595" t="s">
        <v>138</v>
      </c>
      <c r="C45" s="651"/>
      <c r="D45" s="651"/>
      <c r="E45" s="651"/>
      <c r="F45" s="651"/>
      <c r="G45" s="651"/>
      <c r="H45" s="596"/>
      <c r="I45" s="606">
        <v>5</v>
      </c>
      <c r="J45" s="606">
        <v>1</v>
      </c>
      <c r="K45" s="428"/>
      <c r="L45" s="428"/>
      <c r="M45" s="613">
        <f>J45*L45</f>
        <v>0</v>
      </c>
      <c r="N45" s="643"/>
      <c r="O45" s="624">
        <v>0</v>
      </c>
    </row>
    <row r="46" spans="1:15" ht="46.5" hidden="1" customHeight="1" x14ac:dyDescent="0.35">
      <c r="A46" s="634"/>
      <c r="B46" s="595" t="s">
        <v>139</v>
      </c>
      <c r="C46" s="596"/>
      <c r="D46" s="429"/>
      <c r="E46" s="430" t="s">
        <v>186</v>
      </c>
      <c r="F46" s="431" t="s">
        <v>187</v>
      </c>
      <c r="G46" s="431"/>
      <c r="H46" s="432"/>
      <c r="I46" s="606"/>
      <c r="J46" s="606"/>
      <c r="K46" s="428"/>
      <c r="L46" s="428"/>
      <c r="M46" s="650"/>
      <c r="N46" s="643"/>
      <c r="O46" s="624"/>
    </row>
    <row r="47" spans="1:15" ht="47.25" hidden="1" customHeight="1" x14ac:dyDescent="0.35">
      <c r="A47" s="634"/>
      <c r="B47" s="595" t="s">
        <v>140</v>
      </c>
      <c r="C47" s="596"/>
      <c r="D47" s="433" t="s">
        <v>141</v>
      </c>
      <c r="E47" s="396" t="s">
        <v>7</v>
      </c>
      <c r="F47" s="396" t="s">
        <v>8</v>
      </c>
      <c r="G47" s="396" t="s">
        <v>142</v>
      </c>
      <c r="H47" s="396" t="s">
        <v>9</v>
      </c>
      <c r="I47" s="606"/>
      <c r="J47" s="606"/>
      <c r="K47" s="428"/>
      <c r="L47" s="428"/>
      <c r="M47" s="614"/>
      <c r="N47" s="643"/>
      <c r="O47" s="624"/>
    </row>
    <row r="48" spans="1:15" hidden="1" x14ac:dyDescent="0.35">
      <c r="A48" s="635"/>
      <c r="B48" s="636" t="s">
        <v>52</v>
      </c>
      <c r="C48" s="636"/>
      <c r="D48" s="636"/>
      <c r="E48" s="636"/>
      <c r="F48" s="636"/>
      <c r="G48" s="636"/>
      <c r="H48" s="636"/>
      <c r="I48" s="434"/>
      <c r="J48" s="434"/>
      <c r="K48" s="434"/>
      <c r="L48" s="434">
        <f>SUM(L36:L47)</f>
        <v>0</v>
      </c>
      <c r="M48" s="435">
        <f>SUM(M36:M47)</f>
        <v>0</v>
      </c>
      <c r="N48" s="436"/>
      <c r="O48" s="437">
        <f>SUM(O36:O47)</f>
        <v>0</v>
      </c>
    </row>
    <row r="49" spans="1:15" hidden="1" x14ac:dyDescent="0.35">
      <c r="A49" s="625">
        <v>2</v>
      </c>
      <c r="B49" s="438" t="s">
        <v>143</v>
      </c>
      <c r="C49" s="439"/>
      <c r="D49" s="440"/>
      <c r="E49" s="440"/>
      <c r="F49" s="440"/>
      <c r="G49" s="440"/>
      <c r="H49" s="440"/>
      <c r="I49" s="440"/>
      <c r="J49" s="440"/>
      <c r="K49" s="440"/>
      <c r="L49" s="441"/>
      <c r="M49" s="442"/>
      <c r="N49" s="443"/>
      <c r="O49" s="442"/>
    </row>
    <row r="50" spans="1:15" hidden="1" x14ac:dyDescent="0.35">
      <c r="A50" s="626"/>
      <c r="B50" s="444" t="s">
        <v>83</v>
      </c>
      <c r="C50" s="444"/>
      <c r="D50" s="445"/>
      <c r="E50" s="445"/>
      <c r="F50" s="445"/>
      <c r="G50" s="445"/>
      <c r="H50" s="445"/>
      <c r="I50" s="397">
        <v>5</v>
      </c>
      <c r="J50" s="605">
        <v>1</v>
      </c>
      <c r="K50" s="446"/>
      <c r="L50" s="446"/>
      <c r="M50" s="613">
        <f>J50*L50</f>
        <v>0</v>
      </c>
      <c r="N50" s="447"/>
      <c r="O50" s="581"/>
    </row>
    <row r="51" spans="1:15" ht="281.25" hidden="1" x14ac:dyDescent="0.35">
      <c r="A51" s="626"/>
      <c r="B51" s="448" t="s">
        <v>144</v>
      </c>
      <c r="C51" s="420"/>
      <c r="D51" s="449" t="s">
        <v>145</v>
      </c>
      <c r="E51" s="449" t="s">
        <v>146</v>
      </c>
      <c r="F51" s="449" t="s">
        <v>147</v>
      </c>
      <c r="G51" s="449" t="s">
        <v>148</v>
      </c>
      <c r="H51" s="449" t="s">
        <v>149</v>
      </c>
      <c r="I51" s="450"/>
      <c r="J51" s="606"/>
      <c r="K51" s="428"/>
      <c r="L51" s="428"/>
      <c r="M51" s="650"/>
      <c r="N51" s="393"/>
      <c r="O51" s="624"/>
    </row>
    <row r="52" spans="1:15" ht="112.5" hidden="1" customHeight="1" x14ac:dyDescent="0.35">
      <c r="A52" s="626"/>
      <c r="B52" s="451" t="s">
        <v>150</v>
      </c>
      <c r="C52" s="452"/>
      <c r="D52" s="449" t="s">
        <v>151</v>
      </c>
      <c r="E52" s="449" t="s">
        <v>152</v>
      </c>
      <c r="F52" s="449" t="s">
        <v>153</v>
      </c>
      <c r="G52" s="449" t="s">
        <v>154</v>
      </c>
      <c r="H52" s="449" t="s">
        <v>155</v>
      </c>
      <c r="I52" s="450"/>
      <c r="J52" s="606"/>
      <c r="K52" s="428"/>
      <c r="L52" s="428"/>
      <c r="M52" s="614"/>
      <c r="N52" s="393"/>
      <c r="O52" s="624"/>
    </row>
    <row r="53" spans="1:15" ht="171" hidden="1" customHeight="1" x14ac:dyDescent="0.35">
      <c r="A53" s="626"/>
      <c r="B53" s="419" t="s">
        <v>156</v>
      </c>
      <c r="C53" s="420"/>
      <c r="D53" s="449" t="s">
        <v>157</v>
      </c>
      <c r="E53" s="449" t="s">
        <v>158</v>
      </c>
      <c r="F53" s="449" t="s">
        <v>159</v>
      </c>
      <c r="G53" s="449" t="s">
        <v>160</v>
      </c>
      <c r="H53" s="449" t="s">
        <v>161</v>
      </c>
      <c r="I53" s="426"/>
      <c r="J53" s="389"/>
      <c r="K53" s="392"/>
      <c r="L53" s="453"/>
      <c r="M53" s="447"/>
      <c r="N53" s="393"/>
      <c r="O53" s="395"/>
    </row>
    <row r="54" spans="1:15" ht="75" hidden="1" x14ac:dyDescent="0.35">
      <c r="A54" s="626"/>
      <c r="B54" s="448" t="s">
        <v>82</v>
      </c>
      <c r="C54" s="420"/>
      <c r="D54" s="449" t="s">
        <v>162</v>
      </c>
      <c r="E54" s="449" t="s">
        <v>163</v>
      </c>
      <c r="F54" s="449" t="s">
        <v>4</v>
      </c>
      <c r="G54" s="449" t="s">
        <v>164</v>
      </c>
      <c r="H54" s="449" t="s">
        <v>165</v>
      </c>
      <c r="I54" s="395">
        <v>5</v>
      </c>
      <c r="J54" s="390">
        <v>1</v>
      </c>
      <c r="K54" s="391"/>
      <c r="L54" s="391"/>
      <c r="M54" s="393">
        <f>L54*J54</f>
        <v>0</v>
      </c>
      <c r="N54" s="454"/>
      <c r="O54" s="395"/>
    </row>
    <row r="55" spans="1:15" ht="155.44999999999999" hidden="1" customHeight="1" x14ac:dyDescent="0.35">
      <c r="A55" s="626"/>
      <c r="B55" s="455" t="s">
        <v>104</v>
      </c>
      <c r="C55" s="456"/>
      <c r="D55" s="396" t="s">
        <v>111</v>
      </c>
      <c r="E55" s="396" t="s">
        <v>166</v>
      </c>
      <c r="F55" s="396" t="s">
        <v>5</v>
      </c>
      <c r="G55" s="396" t="s">
        <v>167</v>
      </c>
      <c r="H55" s="396" t="s">
        <v>168</v>
      </c>
      <c r="I55" s="395">
        <v>5</v>
      </c>
      <c r="J55" s="390">
        <v>1</v>
      </c>
      <c r="K55" s="391"/>
      <c r="L55" s="391"/>
      <c r="M55" s="393">
        <f>L55*J55</f>
        <v>0</v>
      </c>
      <c r="N55" s="454"/>
      <c r="O55" s="395"/>
    </row>
    <row r="56" spans="1:15" hidden="1" x14ac:dyDescent="0.35">
      <c r="A56" s="627"/>
      <c r="B56" s="649" t="s">
        <v>56</v>
      </c>
      <c r="C56" s="649"/>
      <c r="D56" s="649"/>
      <c r="E56" s="649"/>
      <c r="F56" s="649"/>
      <c r="G56" s="649"/>
      <c r="H56" s="649"/>
      <c r="I56" s="434"/>
      <c r="J56" s="434"/>
      <c r="K56" s="434"/>
      <c r="L56" s="434">
        <f>SUM(L50:L55)</f>
        <v>0</v>
      </c>
      <c r="M56" s="435">
        <f>SUM(M50:M55)</f>
        <v>0</v>
      </c>
      <c r="N56" s="457"/>
      <c r="O56" s="458">
        <f>SUM(O50:O55)</f>
        <v>0</v>
      </c>
    </row>
    <row r="57" spans="1:15" ht="21" hidden="1" customHeight="1" x14ac:dyDescent="0.35">
      <c r="A57" s="628">
        <v>3</v>
      </c>
      <c r="B57" s="631" t="s">
        <v>169</v>
      </c>
      <c r="C57" s="632"/>
      <c r="D57" s="459"/>
      <c r="E57" s="459"/>
      <c r="F57" s="459"/>
      <c r="G57" s="459"/>
      <c r="H57" s="459"/>
      <c r="I57" s="459"/>
      <c r="J57" s="459"/>
      <c r="K57" s="459"/>
      <c r="L57" s="460"/>
      <c r="M57" s="461"/>
      <c r="N57" s="462"/>
      <c r="O57" s="461"/>
    </row>
    <row r="58" spans="1:15" ht="37.5" hidden="1" customHeight="1" x14ac:dyDescent="0.35">
      <c r="A58" s="629"/>
      <c r="B58" s="421" t="s">
        <v>63</v>
      </c>
      <c r="C58" s="422"/>
      <c r="D58" s="423" t="s">
        <v>57</v>
      </c>
      <c r="E58" s="423" t="s">
        <v>61</v>
      </c>
      <c r="F58" s="423" t="s">
        <v>60</v>
      </c>
      <c r="G58" s="423" t="s">
        <v>59</v>
      </c>
      <c r="H58" s="423" t="s">
        <v>58</v>
      </c>
      <c r="I58" s="580">
        <v>5</v>
      </c>
      <c r="J58" s="580">
        <v>1</v>
      </c>
      <c r="K58" s="463"/>
      <c r="L58" s="411"/>
      <c r="M58" s="607">
        <f>J58*L58</f>
        <v>0</v>
      </c>
      <c r="N58" s="464"/>
      <c r="O58" s="644"/>
    </row>
    <row r="59" spans="1:15" ht="343.9" hidden="1" customHeight="1" x14ac:dyDescent="0.35">
      <c r="A59" s="629"/>
      <c r="B59" s="424"/>
      <c r="C59" s="425"/>
      <c r="D59" s="646" t="s">
        <v>170</v>
      </c>
      <c r="E59" s="647"/>
      <c r="F59" s="647"/>
      <c r="G59" s="647"/>
      <c r="H59" s="648"/>
      <c r="I59" s="581"/>
      <c r="J59" s="581"/>
      <c r="K59" s="465"/>
      <c r="L59" s="418"/>
      <c r="M59" s="608"/>
      <c r="N59" s="466"/>
      <c r="O59" s="645"/>
    </row>
    <row r="60" spans="1:15" ht="112.5" hidden="1" customHeight="1" x14ac:dyDescent="0.35">
      <c r="A60" s="629"/>
      <c r="B60" s="595" t="s">
        <v>113</v>
      </c>
      <c r="C60" s="596"/>
      <c r="D60" s="449" t="s">
        <v>114</v>
      </c>
      <c r="E60" s="449" t="s">
        <v>115</v>
      </c>
      <c r="F60" s="449" t="s">
        <v>171</v>
      </c>
      <c r="G60" s="449" t="s">
        <v>172</v>
      </c>
      <c r="H60" s="449" t="s">
        <v>173</v>
      </c>
      <c r="I60" s="395">
        <v>5</v>
      </c>
      <c r="J60" s="390">
        <v>1</v>
      </c>
      <c r="K60" s="391"/>
      <c r="L60" s="391"/>
      <c r="M60" s="393">
        <f>L60*J60</f>
        <v>0</v>
      </c>
      <c r="O60" s="467"/>
    </row>
    <row r="61" spans="1:15" ht="61.9" hidden="1" customHeight="1" x14ac:dyDescent="0.35">
      <c r="A61" s="629"/>
      <c r="B61" s="595" t="s">
        <v>112</v>
      </c>
      <c r="C61" s="596"/>
      <c r="D61" s="449" t="s">
        <v>116</v>
      </c>
      <c r="E61" s="449" t="s">
        <v>117</v>
      </c>
      <c r="F61" s="449" t="s">
        <v>174</v>
      </c>
      <c r="G61" s="449" t="s">
        <v>175</v>
      </c>
      <c r="H61" s="449" t="s">
        <v>176</v>
      </c>
      <c r="I61" s="395">
        <v>5</v>
      </c>
      <c r="J61" s="390">
        <v>1</v>
      </c>
      <c r="K61" s="391"/>
      <c r="L61" s="391"/>
      <c r="M61" s="393">
        <f>L61*J61</f>
        <v>0</v>
      </c>
      <c r="O61" s="467"/>
    </row>
    <row r="62" spans="1:15" hidden="1" x14ac:dyDescent="0.35">
      <c r="A62" s="630"/>
      <c r="B62" s="594" t="s">
        <v>67</v>
      </c>
      <c r="C62" s="594"/>
      <c r="D62" s="594"/>
      <c r="E62" s="594"/>
      <c r="F62" s="594"/>
      <c r="G62" s="594"/>
      <c r="H62" s="594"/>
      <c r="I62" s="434"/>
      <c r="J62" s="434"/>
      <c r="K62" s="434"/>
      <c r="L62" s="434">
        <f>SUM(L58:L61)</f>
        <v>0</v>
      </c>
      <c r="M62" s="435">
        <f>SUM(M58:M61)</f>
        <v>0</v>
      </c>
      <c r="N62" s="457"/>
      <c r="O62" s="458">
        <f>SUM(O56:O61)</f>
        <v>0</v>
      </c>
    </row>
    <row r="63" spans="1:15" hidden="1" x14ac:dyDescent="0.35">
      <c r="A63" s="567">
        <v>4</v>
      </c>
      <c r="B63" s="468" t="s">
        <v>177</v>
      </c>
      <c r="C63" s="469"/>
      <c r="D63" s="469"/>
      <c r="E63" s="469"/>
      <c r="F63" s="469"/>
      <c r="G63" s="469"/>
      <c r="H63" s="469"/>
      <c r="I63" s="469"/>
      <c r="J63" s="469"/>
      <c r="K63" s="469"/>
      <c r="L63" s="470"/>
      <c r="M63" s="442"/>
      <c r="O63" s="467"/>
    </row>
    <row r="64" spans="1:15" ht="43.5" hidden="1" customHeight="1" x14ac:dyDescent="0.35">
      <c r="A64" s="568"/>
      <c r="B64" s="595" t="s">
        <v>85</v>
      </c>
      <c r="C64" s="596"/>
      <c r="D64" s="396" t="s">
        <v>68</v>
      </c>
      <c r="E64" s="396" t="s">
        <v>69</v>
      </c>
      <c r="F64" s="396" t="s">
        <v>70</v>
      </c>
      <c r="G64" s="396" t="s">
        <v>71</v>
      </c>
      <c r="H64" s="396" t="s">
        <v>108</v>
      </c>
      <c r="I64" s="395">
        <v>5</v>
      </c>
      <c r="J64" s="390">
        <v>1</v>
      </c>
      <c r="K64" s="391"/>
      <c r="L64" s="391"/>
      <c r="M64" s="393">
        <f>L64*J64</f>
        <v>0</v>
      </c>
      <c r="O64" s="467"/>
    </row>
    <row r="65" spans="1:15" hidden="1" x14ac:dyDescent="0.35">
      <c r="A65" s="569"/>
      <c r="B65" s="573" t="s">
        <v>75</v>
      </c>
      <c r="C65" s="573"/>
      <c r="D65" s="573"/>
      <c r="E65" s="573"/>
      <c r="F65" s="573"/>
      <c r="G65" s="573"/>
      <c r="H65" s="573"/>
      <c r="I65" s="471"/>
      <c r="J65" s="471"/>
      <c r="K65" s="471"/>
      <c r="L65" s="471">
        <f>L64</f>
        <v>0</v>
      </c>
      <c r="M65" s="435">
        <f>M64</f>
        <v>0</v>
      </c>
      <c r="N65" s="457"/>
      <c r="O65" s="458">
        <f>SUM(O59:O64)</f>
        <v>0</v>
      </c>
    </row>
    <row r="66" spans="1:15" ht="21" hidden="1" customHeight="1" x14ac:dyDescent="0.35">
      <c r="A66" s="584">
        <v>5</v>
      </c>
      <c r="B66" s="603" t="s">
        <v>178</v>
      </c>
      <c r="C66" s="604"/>
      <c r="D66" s="604"/>
      <c r="E66" s="472"/>
      <c r="F66" s="472"/>
      <c r="G66" s="472"/>
      <c r="H66" s="472"/>
      <c r="I66" s="472"/>
      <c r="J66" s="472"/>
      <c r="K66" s="472"/>
      <c r="L66" s="473"/>
      <c r="M66" s="474"/>
      <c r="O66" s="467"/>
    </row>
    <row r="67" spans="1:15" hidden="1" x14ac:dyDescent="0.35">
      <c r="A67" s="585"/>
      <c r="B67" s="609" t="s">
        <v>86</v>
      </c>
      <c r="C67" s="610"/>
      <c r="D67" s="578" t="s">
        <v>72</v>
      </c>
      <c r="E67" s="579"/>
      <c r="F67" s="579"/>
      <c r="G67" s="579"/>
      <c r="H67" s="574" t="s">
        <v>49</v>
      </c>
      <c r="I67" s="580">
        <v>5</v>
      </c>
      <c r="J67" s="580">
        <v>1</v>
      </c>
      <c r="K67" s="582"/>
      <c r="L67" s="582"/>
      <c r="M67" s="607">
        <f>J67*L67</f>
        <v>0</v>
      </c>
      <c r="O67" s="467"/>
    </row>
    <row r="68" spans="1:15" hidden="1" x14ac:dyDescent="0.35">
      <c r="A68" s="585"/>
      <c r="B68" s="611"/>
      <c r="C68" s="612"/>
      <c r="D68" s="576">
        <v>25</v>
      </c>
      <c r="E68" s="577"/>
      <c r="F68" s="577"/>
      <c r="G68" s="577"/>
      <c r="H68" s="575"/>
      <c r="I68" s="581"/>
      <c r="J68" s="581"/>
      <c r="K68" s="583"/>
      <c r="L68" s="583"/>
      <c r="M68" s="608"/>
      <c r="O68" s="467"/>
    </row>
    <row r="69" spans="1:15" hidden="1" x14ac:dyDescent="0.35">
      <c r="A69" s="585"/>
      <c r="B69" s="609" t="s">
        <v>179</v>
      </c>
      <c r="C69" s="610"/>
      <c r="D69" s="578" t="s">
        <v>73</v>
      </c>
      <c r="E69" s="579"/>
      <c r="F69" s="579"/>
      <c r="G69" s="579"/>
      <c r="H69" s="574" t="s">
        <v>49</v>
      </c>
      <c r="I69" s="580">
        <v>5</v>
      </c>
      <c r="J69" s="580">
        <v>1</v>
      </c>
      <c r="K69" s="582"/>
      <c r="L69" s="582"/>
      <c r="M69" s="607">
        <f>J69*L69</f>
        <v>0</v>
      </c>
      <c r="O69" s="467"/>
    </row>
    <row r="70" spans="1:15" hidden="1" x14ac:dyDescent="0.35">
      <c r="A70" s="585"/>
      <c r="B70" s="611"/>
      <c r="C70" s="612"/>
      <c r="D70" s="576" t="s">
        <v>89</v>
      </c>
      <c r="E70" s="577"/>
      <c r="F70" s="577"/>
      <c r="G70" s="577"/>
      <c r="H70" s="575"/>
      <c r="I70" s="581"/>
      <c r="J70" s="581"/>
      <c r="K70" s="583"/>
      <c r="L70" s="583"/>
      <c r="M70" s="608"/>
      <c r="O70" s="467"/>
    </row>
    <row r="71" spans="1:15" hidden="1" x14ac:dyDescent="0.35">
      <c r="A71" s="585"/>
      <c r="B71" s="609" t="s">
        <v>74</v>
      </c>
      <c r="C71" s="610"/>
      <c r="D71" s="578" t="s">
        <v>87</v>
      </c>
      <c r="E71" s="579"/>
      <c r="F71" s="579"/>
      <c r="G71" s="579"/>
      <c r="H71" s="574" t="s">
        <v>49</v>
      </c>
      <c r="I71" s="580">
        <v>5</v>
      </c>
      <c r="J71" s="580">
        <v>1</v>
      </c>
      <c r="K71" s="582"/>
      <c r="L71" s="582"/>
      <c r="M71" s="607">
        <f>J71*L71</f>
        <v>0</v>
      </c>
      <c r="O71" s="467"/>
    </row>
    <row r="72" spans="1:15" hidden="1" x14ac:dyDescent="0.35">
      <c r="A72" s="585"/>
      <c r="B72" s="611"/>
      <c r="C72" s="612"/>
      <c r="D72" s="576" t="s">
        <v>88</v>
      </c>
      <c r="E72" s="577"/>
      <c r="F72" s="577"/>
      <c r="G72" s="577"/>
      <c r="H72" s="575"/>
      <c r="I72" s="581"/>
      <c r="J72" s="581"/>
      <c r="K72" s="583"/>
      <c r="L72" s="583"/>
      <c r="M72" s="608"/>
      <c r="O72" s="467"/>
    </row>
    <row r="73" spans="1:15" hidden="1" x14ac:dyDescent="0.35">
      <c r="A73" s="586"/>
      <c r="B73" s="599" t="s">
        <v>76</v>
      </c>
      <c r="C73" s="599"/>
      <c r="D73" s="599"/>
      <c r="E73" s="599"/>
      <c r="F73" s="599"/>
      <c r="G73" s="599"/>
      <c r="H73" s="599"/>
      <c r="I73" s="475"/>
      <c r="J73" s="475"/>
      <c r="K73" s="475"/>
      <c r="L73" s="475">
        <f>SUM(L67:L72)</f>
        <v>0</v>
      </c>
      <c r="M73" s="435">
        <f>SUM(M67:M72)</f>
        <v>0</v>
      </c>
      <c r="N73" s="457"/>
      <c r="O73" s="458">
        <f>SUM(O68:O72)</f>
        <v>0</v>
      </c>
    </row>
    <row r="74" spans="1:15" hidden="1" x14ac:dyDescent="0.35">
      <c r="A74" s="570">
        <v>6</v>
      </c>
      <c r="B74" s="476" t="s">
        <v>180</v>
      </c>
      <c r="C74" s="477"/>
      <c r="D74" s="477"/>
      <c r="E74" s="477"/>
      <c r="F74" s="477"/>
      <c r="G74" s="477"/>
      <c r="H74" s="477"/>
      <c r="I74" s="477"/>
      <c r="J74" s="477"/>
      <c r="K74" s="477"/>
      <c r="L74" s="478"/>
      <c r="M74" s="442"/>
      <c r="O74" s="467"/>
    </row>
    <row r="75" spans="1:15" hidden="1" x14ac:dyDescent="0.35">
      <c r="A75" s="571"/>
      <c r="B75" s="601" t="s">
        <v>101</v>
      </c>
      <c r="C75" s="602"/>
      <c r="D75" s="597" t="s">
        <v>101</v>
      </c>
      <c r="E75" s="598"/>
      <c r="F75" s="598"/>
      <c r="G75" s="598"/>
      <c r="H75" s="598"/>
      <c r="I75" s="395">
        <v>5</v>
      </c>
      <c r="J75" s="390">
        <v>1</v>
      </c>
      <c r="K75" s="391"/>
      <c r="L75" s="391"/>
      <c r="M75" s="393">
        <f>J75*L75</f>
        <v>0</v>
      </c>
      <c r="O75" s="467"/>
    </row>
    <row r="76" spans="1:15" hidden="1" x14ac:dyDescent="0.35">
      <c r="A76" s="571"/>
      <c r="B76" s="601" t="s">
        <v>101</v>
      </c>
      <c r="C76" s="602"/>
      <c r="D76" s="597" t="s">
        <v>101</v>
      </c>
      <c r="E76" s="598"/>
      <c r="F76" s="598"/>
      <c r="G76" s="598"/>
      <c r="H76" s="598"/>
      <c r="I76" s="395">
        <v>5</v>
      </c>
      <c r="J76" s="390">
        <v>1</v>
      </c>
      <c r="K76" s="391"/>
      <c r="L76" s="391"/>
      <c r="M76" s="393">
        <f>J76*L76</f>
        <v>0</v>
      </c>
      <c r="O76" s="467"/>
    </row>
    <row r="77" spans="1:15" hidden="1" x14ac:dyDescent="0.35">
      <c r="A77" s="572"/>
      <c r="B77" s="600" t="s">
        <v>102</v>
      </c>
      <c r="C77" s="600"/>
      <c r="D77" s="600"/>
      <c r="E77" s="600"/>
      <c r="F77" s="600"/>
      <c r="G77" s="600"/>
      <c r="H77" s="600"/>
      <c r="I77" s="434"/>
      <c r="J77" s="434"/>
      <c r="K77" s="434"/>
      <c r="L77" s="434">
        <f>L75+L76</f>
        <v>0</v>
      </c>
      <c r="M77" s="435">
        <f>M76</f>
        <v>0</v>
      </c>
      <c r="N77" s="457"/>
      <c r="O77" s="458">
        <f>SUM(O71:O76)</f>
        <v>0</v>
      </c>
    </row>
    <row r="78" spans="1:15" ht="21" hidden="1" customHeight="1" x14ac:dyDescent="0.35">
      <c r="A78" s="591" t="s">
        <v>80</v>
      </c>
      <c r="B78" s="592"/>
      <c r="C78" s="592"/>
      <c r="D78" s="592"/>
      <c r="E78" s="592"/>
      <c r="F78" s="592"/>
      <c r="G78" s="592"/>
      <c r="H78" s="593"/>
      <c r="I78" s="564">
        <f>L48+L56+L62+L65+L73+L77</f>
        <v>0</v>
      </c>
      <c r="J78" s="565"/>
      <c r="K78" s="565"/>
      <c r="L78" s="566"/>
      <c r="M78" s="479"/>
      <c r="N78" s="457"/>
      <c r="O78" s="458">
        <f>SUM(O72:O77)</f>
        <v>0</v>
      </c>
    </row>
    <row r="79" spans="1:15" hidden="1" x14ac:dyDescent="0.35"/>
    <row r="80" spans="1:15" hidden="1" x14ac:dyDescent="0.35">
      <c r="A80" s="367" t="s">
        <v>79</v>
      </c>
      <c r="B80" s="367"/>
    </row>
    <row r="81" spans="1:15" hidden="1" x14ac:dyDescent="0.35">
      <c r="A81" s="368">
        <f>A35</f>
        <v>1</v>
      </c>
      <c r="B81" s="368" t="str">
        <f>B35</f>
        <v>ด้านการสอน (ค่าน้ำหนัก 40%)</v>
      </c>
      <c r="E81" s="370">
        <f>L48</f>
        <v>0</v>
      </c>
      <c r="F81" s="370" t="s">
        <v>6</v>
      </c>
    </row>
    <row r="82" spans="1:15" hidden="1" x14ac:dyDescent="0.35">
      <c r="A82" s="368">
        <f>A49</f>
        <v>2</v>
      </c>
      <c r="B82" s="368" t="str">
        <f>B49</f>
        <v>ด้านการวิจัย (ค่าน้ำหนัก 15%)</v>
      </c>
      <c r="E82" s="370">
        <f>L56</f>
        <v>0</v>
      </c>
      <c r="F82" s="370" t="s">
        <v>6</v>
      </c>
    </row>
    <row r="83" spans="1:15" hidden="1" x14ac:dyDescent="0.35">
      <c r="A83" s="368">
        <f>A57</f>
        <v>3</v>
      </c>
      <c r="B83" s="368" t="str">
        <f>B57</f>
        <v>ด้านบริการวิชาการ (ค่าน้ำหนัก 15%)</v>
      </c>
      <c r="E83" s="370">
        <f>L62</f>
        <v>0</v>
      </c>
      <c r="F83" s="370" t="s">
        <v>6</v>
      </c>
    </row>
    <row r="84" spans="1:15" hidden="1" x14ac:dyDescent="0.35">
      <c r="A84" s="368">
        <f>A63</f>
        <v>4</v>
      </c>
      <c r="B84" s="368" t="str">
        <f>B63</f>
        <v>ด้านศิลปวัฒนธรรม (ค่าน้ำหนัก 5%)</v>
      </c>
      <c r="E84" s="370">
        <f>L65</f>
        <v>0</v>
      </c>
      <c r="F84" s="370" t="s">
        <v>6</v>
      </c>
    </row>
    <row r="85" spans="1:15" s="370" customFormat="1" hidden="1" x14ac:dyDescent="0.35">
      <c r="A85" s="368">
        <f>A66</f>
        <v>5</v>
      </c>
      <c r="B85" s="368" t="str">
        <f>B66</f>
        <v>ด้านสนับสนุนกิจกรรมของหลักสูตร/ภาควิชา/คณะ/มหาวิทยาลัย (ค่าน้ำหนัก 15%)</v>
      </c>
      <c r="C85" s="368"/>
      <c r="E85" s="370">
        <f>L73</f>
        <v>0</v>
      </c>
      <c r="F85" s="370" t="s">
        <v>6</v>
      </c>
      <c r="O85" s="368"/>
    </row>
    <row r="86" spans="1:15" s="370" customFormat="1" hidden="1" x14ac:dyDescent="0.35">
      <c r="A86" s="368">
        <f>A74</f>
        <v>6</v>
      </c>
      <c r="B86" s="368" t="str">
        <f>B74</f>
        <v>ด้านยุทธศาสตร์หรือบริบทของหน่วยงาน (ค่าน้ำหนัก 10%)</v>
      </c>
      <c r="C86" s="368"/>
      <c r="E86" s="370">
        <f>L77</f>
        <v>0</v>
      </c>
      <c r="F86" s="370" t="s">
        <v>6</v>
      </c>
      <c r="O86" s="368"/>
    </row>
    <row r="87" spans="1:15" s="370" customFormat="1" hidden="1" x14ac:dyDescent="0.35">
      <c r="A87" s="587" t="s">
        <v>80</v>
      </c>
      <c r="B87" s="587"/>
      <c r="C87" s="587"/>
      <c r="D87" s="587"/>
      <c r="E87" s="480">
        <f>I78</f>
        <v>0</v>
      </c>
      <c r="F87" s="480" t="s">
        <v>6</v>
      </c>
      <c r="O87" s="368"/>
    </row>
    <row r="88" spans="1:15" s="370" customFormat="1" hidden="1" x14ac:dyDescent="0.35">
      <c r="A88" s="368"/>
      <c r="B88" s="368"/>
      <c r="C88" s="368"/>
      <c r="O88" s="368"/>
    </row>
    <row r="89" spans="1:15" s="370" customFormat="1" hidden="1" x14ac:dyDescent="0.35">
      <c r="A89" s="368"/>
      <c r="B89" s="368"/>
      <c r="C89" s="368"/>
      <c r="O89" s="368"/>
    </row>
    <row r="90" spans="1:15" s="370" customFormat="1" ht="9.9499999999999993" customHeight="1" x14ac:dyDescent="0.35">
      <c r="A90" s="368"/>
      <c r="B90" s="368"/>
      <c r="C90" s="368"/>
      <c r="O90" s="368"/>
    </row>
    <row r="91" spans="1:15" s="370" customFormat="1" x14ac:dyDescent="0.35">
      <c r="A91" s="367" t="s">
        <v>45</v>
      </c>
      <c r="B91" s="367" t="s">
        <v>489</v>
      </c>
      <c r="C91" s="368"/>
      <c r="O91" s="368"/>
    </row>
    <row r="92" spans="1:15" s="370" customFormat="1" x14ac:dyDescent="0.35">
      <c r="A92" s="368"/>
      <c r="B92" s="368">
        <v>1</v>
      </c>
      <c r="C92" s="368" t="s">
        <v>54</v>
      </c>
      <c r="E92" s="481">
        <f>'เอกสารแนบท้ายป.มบส.1 (ตอนที่ 3)'!D74</f>
        <v>0</v>
      </c>
      <c r="F92" s="370" t="s">
        <v>6</v>
      </c>
      <c r="O92" s="368"/>
    </row>
    <row r="93" spans="1:15" s="370" customFormat="1" x14ac:dyDescent="0.35">
      <c r="A93" s="368"/>
      <c r="B93" s="368">
        <v>2</v>
      </c>
      <c r="C93" s="368" t="s">
        <v>143</v>
      </c>
      <c r="E93" s="481">
        <f>'เอกสารแนบท้ายป.มบส.1 (ตอนที่ 3)'!D75</f>
        <v>0</v>
      </c>
      <c r="F93" s="370" t="s">
        <v>6</v>
      </c>
      <c r="O93" s="368"/>
    </row>
    <row r="94" spans="1:15" s="370" customFormat="1" x14ac:dyDescent="0.35">
      <c r="A94" s="368"/>
      <c r="B94" s="368">
        <v>3</v>
      </c>
      <c r="C94" s="368" t="s">
        <v>169</v>
      </c>
      <c r="E94" s="481">
        <f>'เอกสารแนบท้ายป.มบส.1 (ตอนที่ 3)'!D76</f>
        <v>0</v>
      </c>
      <c r="F94" s="370" t="s">
        <v>6</v>
      </c>
      <c r="O94" s="368"/>
    </row>
    <row r="95" spans="1:15" s="370" customFormat="1" x14ac:dyDescent="0.35">
      <c r="A95" s="368"/>
      <c r="B95" s="368">
        <v>4</v>
      </c>
      <c r="C95" s="368" t="s">
        <v>177</v>
      </c>
      <c r="E95" s="481">
        <f>'เอกสารแนบท้ายป.มบส.1 (ตอนที่ 3)'!D77</f>
        <v>0</v>
      </c>
      <c r="F95" s="370" t="s">
        <v>6</v>
      </c>
      <c r="O95" s="368"/>
    </row>
    <row r="96" spans="1:15" s="370" customFormat="1" x14ac:dyDescent="0.35">
      <c r="A96" s="368"/>
      <c r="B96" s="368">
        <v>5</v>
      </c>
      <c r="C96" s="368" t="s">
        <v>178</v>
      </c>
      <c r="E96" s="481">
        <f>'เอกสารแนบท้ายป.มบส.1 (ตอนที่ 3)'!D78</f>
        <v>0</v>
      </c>
      <c r="F96" s="370" t="s">
        <v>6</v>
      </c>
      <c r="O96" s="368"/>
    </row>
    <row r="97" spans="1:15" s="370" customFormat="1" x14ac:dyDescent="0.35">
      <c r="A97" s="368"/>
      <c r="B97" s="368">
        <v>6</v>
      </c>
      <c r="C97" s="368" t="s">
        <v>180</v>
      </c>
      <c r="E97" s="481">
        <f>'เอกสารแนบท้ายป.มบส.1 (ตอนที่ 3)'!D79</f>
        <v>0</v>
      </c>
      <c r="F97" s="370" t="s">
        <v>6</v>
      </c>
      <c r="O97" s="368"/>
    </row>
    <row r="98" spans="1:15" s="370" customFormat="1" x14ac:dyDescent="0.35">
      <c r="A98" s="368"/>
      <c r="B98" s="367"/>
      <c r="C98" s="367"/>
      <c r="D98" s="482" t="s">
        <v>80</v>
      </c>
      <c r="E98" s="483">
        <f>'เอกสารแนบท้ายป.มบส.1 (ตอนที่ 3)'!D80</f>
        <v>0</v>
      </c>
      <c r="F98" s="480" t="s">
        <v>6</v>
      </c>
      <c r="O98" s="368"/>
    </row>
    <row r="99" spans="1:15" s="370" customFormat="1" x14ac:dyDescent="0.35">
      <c r="A99" s="368"/>
      <c r="B99" s="368"/>
      <c r="C99" s="368"/>
      <c r="O99" s="368"/>
    </row>
    <row r="100" spans="1:15" s="370" customFormat="1" x14ac:dyDescent="0.35">
      <c r="A100" s="368"/>
      <c r="B100" s="368"/>
      <c r="C100" s="368"/>
      <c r="O100" s="368"/>
    </row>
    <row r="101" spans="1:15" s="370" customFormat="1" x14ac:dyDescent="0.35">
      <c r="A101" s="368"/>
      <c r="B101" s="368"/>
      <c r="C101" s="368"/>
      <c r="O101" s="368"/>
    </row>
    <row r="102" spans="1:15" s="370" customFormat="1" x14ac:dyDescent="0.35">
      <c r="A102" s="368"/>
      <c r="B102" s="368"/>
      <c r="C102" s="368"/>
      <c r="O102" s="368"/>
    </row>
    <row r="103" spans="1:15" s="370" customFormat="1" x14ac:dyDescent="0.35">
      <c r="A103" s="368"/>
      <c r="B103" s="368"/>
      <c r="C103" s="368"/>
      <c r="O103" s="368"/>
    </row>
    <row r="104" spans="1:15" s="370" customFormat="1" x14ac:dyDescent="0.35">
      <c r="A104" s="368"/>
      <c r="B104" s="368"/>
      <c r="C104" s="368"/>
      <c r="O104" s="368"/>
    </row>
    <row r="105" spans="1:15" s="370" customFormat="1" x14ac:dyDescent="0.35">
      <c r="A105" s="368"/>
      <c r="B105" s="368"/>
      <c r="C105" s="368"/>
      <c r="O105" s="368"/>
    </row>
    <row r="106" spans="1:15" s="370" customFormat="1" x14ac:dyDescent="0.35">
      <c r="A106" s="368"/>
      <c r="B106" s="368"/>
      <c r="C106" s="368"/>
      <c r="O106" s="368"/>
    </row>
    <row r="107" spans="1:15" s="370" customFormat="1" x14ac:dyDescent="0.35">
      <c r="A107" s="368"/>
      <c r="B107" s="368"/>
      <c r="C107" s="368"/>
      <c r="O107" s="368"/>
    </row>
    <row r="108" spans="1:15" s="370" customFormat="1" x14ac:dyDescent="0.35">
      <c r="A108" s="368"/>
      <c r="B108" s="368"/>
      <c r="C108" s="368"/>
      <c r="O108" s="368"/>
    </row>
    <row r="109" spans="1:15" s="370" customFormat="1" x14ac:dyDescent="0.35">
      <c r="A109" s="368"/>
      <c r="B109" s="368"/>
      <c r="C109" s="368"/>
      <c r="O109" s="368"/>
    </row>
    <row r="110" spans="1:15" s="370" customFormat="1" x14ac:dyDescent="0.35">
      <c r="A110" s="368"/>
      <c r="B110" s="368"/>
      <c r="C110" s="368"/>
      <c r="O110" s="368"/>
    </row>
    <row r="111" spans="1:15" s="370" customFormat="1" x14ac:dyDescent="0.35">
      <c r="A111" s="368"/>
      <c r="B111" s="368"/>
      <c r="C111" s="368"/>
      <c r="O111" s="368"/>
    </row>
    <row r="112" spans="1:15" s="370" customFormat="1" x14ac:dyDescent="0.35">
      <c r="A112" s="368"/>
      <c r="B112" s="368"/>
      <c r="C112" s="368"/>
      <c r="O112" s="368"/>
    </row>
    <row r="113" spans="1:15" s="370" customFormat="1" x14ac:dyDescent="0.35">
      <c r="A113" s="368"/>
      <c r="B113" s="368"/>
      <c r="C113" s="368"/>
      <c r="O113" s="368"/>
    </row>
    <row r="114" spans="1:15" s="370" customFormat="1" x14ac:dyDescent="0.35">
      <c r="A114" s="368"/>
      <c r="B114" s="368"/>
      <c r="C114" s="368"/>
      <c r="O114" s="368"/>
    </row>
    <row r="115" spans="1:15" s="370" customFormat="1" x14ac:dyDescent="0.35">
      <c r="A115" s="368"/>
      <c r="B115" s="368"/>
      <c r="C115" s="368"/>
      <c r="O115" s="368"/>
    </row>
    <row r="116" spans="1:15" s="370" customFormat="1" x14ac:dyDescent="0.35">
      <c r="A116" s="368"/>
      <c r="B116" s="368"/>
      <c r="C116" s="368"/>
      <c r="O116" s="368"/>
    </row>
    <row r="117" spans="1:15" s="370" customFormat="1" x14ac:dyDescent="0.35">
      <c r="A117" s="368"/>
      <c r="B117" s="368"/>
      <c r="C117" s="368"/>
      <c r="O117" s="368"/>
    </row>
    <row r="118" spans="1:15" s="370" customFormat="1" x14ac:dyDescent="0.35">
      <c r="A118" s="368"/>
      <c r="B118" s="368"/>
      <c r="C118" s="368"/>
      <c r="O118" s="368"/>
    </row>
    <row r="119" spans="1:15" s="370" customFormat="1" x14ac:dyDescent="0.35">
      <c r="A119" s="368"/>
      <c r="B119" s="368"/>
      <c r="C119" s="368"/>
      <c r="O119" s="368"/>
    </row>
    <row r="120" spans="1:15" s="370" customFormat="1" x14ac:dyDescent="0.35">
      <c r="A120" s="368"/>
      <c r="B120" s="368"/>
      <c r="C120" s="368"/>
      <c r="O120" s="368"/>
    </row>
    <row r="121" spans="1:15" s="370" customFormat="1" x14ac:dyDescent="0.35">
      <c r="A121" s="368"/>
      <c r="B121" s="368"/>
      <c r="C121" s="368"/>
      <c r="O121" s="368"/>
    </row>
    <row r="122" spans="1:15" s="370" customFormat="1" x14ac:dyDescent="0.35">
      <c r="A122" s="368"/>
      <c r="B122" s="368"/>
      <c r="C122" s="368"/>
      <c r="O122" s="368"/>
    </row>
    <row r="123" spans="1:15" s="370" customFormat="1" x14ac:dyDescent="0.35">
      <c r="A123" s="368"/>
      <c r="B123" s="368"/>
      <c r="C123" s="368"/>
      <c r="O123" s="368"/>
    </row>
    <row r="124" spans="1:15" s="370" customFormat="1" x14ac:dyDescent="0.35">
      <c r="A124" s="368"/>
      <c r="B124" s="368"/>
      <c r="C124" s="368"/>
      <c r="O124" s="368"/>
    </row>
    <row r="125" spans="1:15" s="370" customFormat="1" x14ac:dyDescent="0.35">
      <c r="A125" s="368"/>
      <c r="B125" s="368"/>
      <c r="C125" s="368"/>
      <c r="O125" s="368"/>
    </row>
    <row r="126" spans="1:15" s="370" customFormat="1" x14ac:dyDescent="0.35">
      <c r="A126" s="368"/>
      <c r="B126" s="368"/>
      <c r="C126" s="368"/>
      <c r="O126" s="368"/>
    </row>
    <row r="127" spans="1:15" s="370" customFormat="1" x14ac:dyDescent="0.35">
      <c r="A127" s="368"/>
      <c r="B127" s="368"/>
      <c r="C127" s="368"/>
      <c r="O127" s="368"/>
    </row>
    <row r="128" spans="1:15" s="370" customFormat="1" x14ac:dyDescent="0.35">
      <c r="A128" s="368"/>
      <c r="B128" s="368"/>
      <c r="C128" s="368"/>
      <c r="O128" s="368"/>
    </row>
    <row r="129" spans="1:15" s="370" customFormat="1" x14ac:dyDescent="0.35">
      <c r="A129" s="368"/>
      <c r="B129" s="368"/>
      <c r="C129" s="368"/>
      <c r="O129" s="368"/>
    </row>
    <row r="130" spans="1:15" s="370" customFormat="1" x14ac:dyDescent="0.35">
      <c r="A130" s="368"/>
      <c r="B130" s="368"/>
      <c r="C130" s="368"/>
      <c r="O130" s="368"/>
    </row>
    <row r="131" spans="1:15" s="370" customFormat="1" x14ac:dyDescent="0.35">
      <c r="A131" s="368"/>
      <c r="B131" s="368"/>
      <c r="C131" s="368"/>
      <c r="O131" s="368"/>
    </row>
    <row r="132" spans="1:15" s="370" customFormat="1" x14ac:dyDescent="0.35">
      <c r="A132" s="368"/>
      <c r="B132" s="368"/>
      <c r="C132" s="368"/>
      <c r="O132" s="368"/>
    </row>
    <row r="133" spans="1:15" s="370" customFormat="1" x14ac:dyDescent="0.35">
      <c r="A133" s="368"/>
      <c r="B133" s="368"/>
      <c r="C133" s="368"/>
      <c r="O133" s="368"/>
    </row>
    <row r="134" spans="1:15" s="370" customFormat="1" x14ac:dyDescent="0.35">
      <c r="A134" s="368"/>
      <c r="B134" s="368"/>
      <c r="C134" s="368"/>
      <c r="O134" s="368"/>
    </row>
    <row r="135" spans="1:15" s="370" customFormat="1" x14ac:dyDescent="0.35">
      <c r="A135" s="368"/>
      <c r="B135" s="368"/>
      <c r="C135" s="368"/>
      <c r="O135" s="368"/>
    </row>
    <row r="136" spans="1:15" s="370" customFormat="1" x14ac:dyDescent="0.35">
      <c r="A136" s="368"/>
      <c r="B136" s="368"/>
      <c r="C136" s="368"/>
      <c r="O136" s="368"/>
    </row>
    <row r="137" spans="1:15" s="370" customFormat="1" x14ac:dyDescent="0.35">
      <c r="A137" s="368"/>
      <c r="B137" s="368"/>
      <c r="C137" s="368"/>
      <c r="O137" s="368"/>
    </row>
    <row r="138" spans="1:15" s="370" customFormat="1" x14ac:dyDescent="0.35">
      <c r="A138" s="368"/>
      <c r="B138" s="368"/>
      <c r="C138" s="368"/>
      <c r="O138" s="368"/>
    </row>
    <row r="139" spans="1:15" s="370" customFormat="1" x14ac:dyDescent="0.35">
      <c r="A139" s="368"/>
      <c r="B139" s="368"/>
      <c r="C139" s="368"/>
      <c r="O139" s="368"/>
    </row>
    <row r="140" spans="1:15" s="370" customFormat="1" x14ac:dyDescent="0.35">
      <c r="A140" s="368"/>
      <c r="B140" s="368"/>
      <c r="C140" s="368"/>
      <c r="O140" s="368"/>
    </row>
    <row r="141" spans="1:15" s="370" customFormat="1" x14ac:dyDescent="0.35">
      <c r="A141" s="368"/>
      <c r="B141" s="368"/>
      <c r="C141" s="368"/>
      <c r="O141" s="368"/>
    </row>
    <row r="142" spans="1:15" s="370" customFormat="1" x14ac:dyDescent="0.35">
      <c r="A142" s="368"/>
      <c r="B142" s="368"/>
      <c r="C142" s="368"/>
      <c r="O142" s="368"/>
    </row>
    <row r="143" spans="1:15" s="370" customFormat="1" x14ac:dyDescent="0.35">
      <c r="A143" s="368"/>
      <c r="B143" s="368"/>
      <c r="C143" s="368"/>
      <c r="O143" s="368"/>
    </row>
    <row r="144" spans="1:15" s="370" customFormat="1" x14ac:dyDescent="0.35">
      <c r="A144" s="368"/>
      <c r="B144" s="368"/>
      <c r="C144" s="368"/>
      <c r="O144" s="368"/>
    </row>
    <row r="145" spans="1:15" s="370" customFormat="1" x14ac:dyDescent="0.35">
      <c r="A145" s="368"/>
      <c r="B145" s="368"/>
      <c r="C145" s="368"/>
      <c r="O145" s="368"/>
    </row>
    <row r="146" spans="1:15" s="370" customFormat="1" x14ac:dyDescent="0.35">
      <c r="A146" s="368"/>
      <c r="B146" s="368"/>
      <c r="C146" s="368"/>
      <c r="O146" s="368"/>
    </row>
    <row r="147" spans="1:15" s="370" customFormat="1" x14ac:dyDescent="0.35">
      <c r="A147" s="368"/>
      <c r="B147" s="368"/>
      <c r="C147" s="368"/>
      <c r="O147" s="368"/>
    </row>
    <row r="148" spans="1:15" s="370" customFormat="1" x14ac:dyDescent="0.35">
      <c r="A148" s="368"/>
      <c r="B148" s="368"/>
      <c r="C148" s="368"/>
      <c r="O148" s="368"/>
    </row>
    <row r="149" spans="1:15" s="370" customFormat="1" x14ac:dyDescent="0.35">
      <c r="A149" s="368"/>
      <c r="B149" s="368"/>
      <c r="C149" s="368"/>
      <c r="O149" s="368"/>
    </row>
    <row r="150" spans="1:15" s="370" customFormat="1" x14ac:dyDescent="0.35">
      <c r="A150" s="368"/>
      <c r="B150" s="368"/>
      <c r="C150" s="368"/>
      <c r="O150" s="368"/>
    </row>
    <row r="151" spans="1:15" s="370" customFormat="1" x14ac:dyDescent="0.35">
      <c r="A151" s="368"/>
      <c r="B151" s="368"/>
      <c r="C151" s="368"/>
      <c r="O151" s="368"/>
    </row>
    <row r="152" spans="1:15" s="370" customFormat="1" x14ac:dyDescent="0.35">
      <c r="A152" s="368"/>
      <c r="B152" s="368"/>
      <c r="C152" s="368"/>
      <c r="O152" s="368"/>
    </row>
    <row r="153" spans="1:15" s="370" customFormat="1" x14ac:dyDescent="0.35">
      <c r="A153" s="368"/>
      <c r="B153" s="368"/>
      <c r="C153" s="368"/>
      <c r="O153" s="368"/>
    </row>
  </sheetData>
  <sheetProtection algorithmName="SHA-512" hashValue="6U/gthSo8H4GzsETaIKELZ17xrxTD/GE4Ya7Of7EPPjbIyRp8dCP+AREznzFRHs2INumi6GApSaCKKVmLksiSA==" saltValue="3fYmRdla6JxJ9klVt+fZPg==" spinCount="100000" sheet="1" objects="1" scenarios="1"/>
  <mergeCells count="85">
    <mergeCell ref="C1:K1"/>
    <mergeCell ref="E4:F4"/>
    <mergeCell ref="O50:O52"/>
    <mergeCell ref="N45:N47"/>
    <mergeCell ref="M58:M59"/>
    <mergeCell ref="O58:O59"/>
    <mergeCell ref="D59:H59"/>
    <mergeCell ref="I58:I59"/>
    <mergeCell ref="J58:J59"/>
    <mergeCell ref="B56:H56"/>
    <mergeCell ref="M50:M52"/>
    <mergeCell ref="O45:O47"/>
    <mergeCell ref="B45:H45"/>
    <mergeCell ref="J45:J47"/>
    <mergeCell ref="M45:M47"/>
    <mergeCell ref="B18:E18"/>
    <mergeCell ref="I45:I47"/>
    <mergeCell ref="B48:H48"/>
    <mergeCell ref="B35:C35"/>
    <mergeCell ref="B36:C36"/>
    <mergeCell ref="B37:C37"/>
    <mergeCell ref="B38:C38"/>
    <mergeCell ref="A49:A56"/>
    <mergeCell ref="A57:A62"/>
    <mergeCell ref="B57:C57"/>
    <mergeCell ref="B46:C46"/>
    <mergeCell ref="B47:C47"/>
    <mergeCell ref="A35:A48"/>
    <mergeCell ref="M43:M44"/>
    <mergeCell ref="J43:J44"/>
    <mergeCell ref="N40:N41"/>
    <mergeCell ref="H40:H41"/>
    <mergeCell ref="D33:H33"/>
    <mergeCell ref="N33:O33"/>
    <mergeCell ref="M40:M41"/>
    <mergeCell ref="O40:O41"/>
    <mergeCell ref="J40:J41"/>
    <mergeCell ref="M67:M68"/>
    <mergeCell ref="M69:M70"/>
    <mergeCell ref="B76:C76"/>
    <mergeCell ref="D70:G70"/>
    <mergeCell ref="D69:G69"/>
    <mergeCell ref="H69:H70"/>
    <mergeCell ref="B69:C70"/>
    <mergeCell ref="I69:I70"/>
    <mergeCell ref="J69:J70"/>
    <mergeCell ref="L69:L70"/>
    <mergeCell ref="B71:C72"/>
    <mergeCell ref="D67:G67"/>
    <mergeCell ref="M71:M72"/>
    <mergeCell ref="B67:C68"/>
    <mergeCell ref="K67:K68"/>
    <mergeCell ref="K69:K70"/>
    <mergeCell ref="A87:D87"/>
    <mergeCell ref="D44:H44"/>
    <mergeCell ref="A78:H78"/>
    <mergeCell ref="I67:I68"/>
    <mergeCell ref="J67:J68"/>
    <mergeCell ref="B62:H62"/>
    <mergeCell ref="B61:C61"/>
    <mergeCell ref="B64:C64"/>
    <mergeCell ref="D76:H76"/>
    <mergeCell ref="B73:H73"/>
    <mergeCell ref="B77:H77"/>
    <mergeCell ref="B60:C60"/>
    <mergeCell ref="B75:C75"/>
    <mergeCell ref="D75:H75"/>
    <mergeCell ref="B66:D66"/>
    <mergeCell ref="J50:J52"/>
    <mergeCell ref="A4:B4"/>
    <mergeCell ref="I78:L78"/>
    <mergeCell ref="A63:A65"/>
    <mergeCell ref="A74:A77"/>
    <mergeCell ref="B65:H65"/>
    <mergeCell ref="H67:H68"/>
    <mergeCell ref="D68:G68"/>
    <mergeCell ref="D71:G71"/>
    <mergeCell ref="H71:H72"/>
    <mergeCell ref="D72:G72"/>
    <mergeCell ref="I71:I72"/>
    <mergeCell ref="J71:J72"/>
    <mergeCell ref="L71:L72"/>
    <mergeCell ref="L67:L68"/>
    <mergeCell ref="K71:K72"/>
    <mergeCell ref="A66:A73"/>
  </mergeCells>
  <dataValidations count="1">
    <dataValidation type="list" allowBlank="1" showInputMessage="1" showErrorMessage="1" sqref="M7 J7">
      <formula1>$R$17:$R$23</formula1>
    </dataValidation>
  </dataValidations>
  <printOptions horizontalCentered="1"/>
  <pageMargins left="0.23622047244094491" right="0.23622047244094491" top="0.27559055118110237" bottom="0.15748031496062992" header="0.31496062992125984" footer="0.15748031496062992"/>
  <pageSetup paperSize="9" scale="65" fitToWidth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8</xdr:col>
                    <xdr:colOff>123825</xdr:colOff>
                    <xdr:row>7</xdr:row>
                    <xdr:rowOff>38100</xdr:rowOff>
                  </from>
                  <to>
                    <xdr:col>8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5</xdr:col>
                    <xdr:colOff>123825</xdr:colOff>
                    <xdr:row>8</xdr:row>
                    <xdr:rowOff>38100</xdr:rowOff>
                  </from>
                  <to>
                    <xdr:col>5</xdr:col>
                    <xdr:colOff>361950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6" name="Check Box 5">
              <controlPr defaultSize="0" autoFill="0" autoLine="0" autoPict="0">
                <anchor moveWithCells="1">
                  <from>
                    <xdr:col>5</xdr:col>
                    <xdr:colOff>123825</xdr:colOff>
                    <xdr:row>7</xdr:row>
                    <xdr:rowOff>38100</xdr:rowOff>
                  </from>
                  <to>
                    <xdr:col>5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7" name="Check Box 8">
              <controlPr defaultSize="0" autoFill="0" autoLine="0" autoPict="0">
                <anchor moveWithCells="1">
                  <from>
                    <xdr:col>5</xdr:col>
                    <xdr:colOff>123825</xdr:colOff>
                    <xdr:row>7</xdr:row>
                    <xdr:rowOff>38100</xdr:rowOff>
                  </from>
                  <to>
                    <xdr:col>5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8" name="Check Box 9">
              <controlPr defaultSize="0" autoFill="0" autoLine="0" autoPict="0">
                <anchor moveWithCells="1">
                  <from>
                    <xdr:col>8</xdr:col>
                    <xdr:colOff>123825</xdr:colOff>
                    <xdr:row>7</xdr:row>
                    <xdr:rowOff>38100</xdr:rowOff>
                  </from>
                  <to>
                    <xdr:col>8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9" name="Check Box 10">
              <controlPr defaultSize="0" autoFill="0" autoLine="0" autoPict="0">
                <anchor moveWithCells="1">
                  <from>
                    <xdr:col>8</xdr:col>
                    <xdr:colOff>123825</xdr:colOff>
                    <xdr:row>8</xdr:row>
                    <xdr:rowOff>38100</xdr:rowOff>
                  </from>
                  <to>
                    <xdr:col>8</xdr:col>
                    <xdr:colOff>361950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10" name="Check Box 32">
              <controlPr defaultSize="0" autoFill="0" autoLine="0" autoPict="0">
                <anchor moveWithCells="1">
                  <from>
                    <xdr:col>5</xdr:col>
                    <xdr:colOff>123825</xdr:colOff>
                    <xdr:row>8</xdr:row>
                    <xdr:rowOff>38100</xdr:rowOff>
                  </from>
                  <to>
                    <xdr:col>5</xdr:col>
                    <xdr:colOff>361950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11" name="Check Box 33">
              <controlPr defaultSize="0" autoFill="0" autoLine="0" autoPict="0">
                <anchor moveWithCells="1">
                  <from>
                    <xdr:col>8</xdr:col>
                    <xdr:colOff>123825</xdr:colOff>
                    <xdr:row>8</xdr:row>
                    <xdr:rowOff>38100</xdr:rowOff>
                  </from>
                  <to>
                    <xdr:col>8</xdr:col>
                    <xdr:colOff>361950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2" name="Check Box 34">
              <controlPr defaultSize="0" autoFill="0" autoLine="0" autoPict="0">
                <anchor moveWithCells="1">
                  <from>
                    <xdr:col>5</xdr:col>
                    <xdr:colOff>123825</xdr:colOff>
                    <xdr:row>7</xdr:row>
                    <xdr:rowOff>38100</xdr:rowOff>
                  </from>
                  <to>
                    <xdr:col>5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3" name="Check Box 35">
              <controlPr defaultSize="0" autoFill="0" autoLine="0" autoPict="0">
                <anchor moveWithCells="1">
                  <from>
                    <xdr:col>8</xdr:col>
                    <xdr:colOff>123825</xdr:colOff>
                    <xdr:row>7</xdr:row>
                    <xdr:rowOff>38100</xdr:rowOff>
                  </from>
                  <to>
                    <xdr:col>8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4" name="Check Box 37">
              <controlPr defaultSize="0" autoFill="0" autoLine="0" autoPict="0">
                <anchor moveWithCells="1">
                  <from>
                    <xdr:col>3</xdr:col>
                    <xdr:colOff>123825</xdr:colOff>
                    <xdr:row>30</xdr:row>
                    <xdr:rowOff>38100</xdr:rowOff>
                  </from>
                  <to>
                    <xdr:col>3</xdr:col>
                    <xdr:colOff>361950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5" name="Check Box 38">
              <controlPr defaultSize="0" autoFill="0" autoLine="0" autoPict="0">
                <anchor moveWithCells="1">
                  <from>
                    <xdr:col>4</xdr:col>
                    <xdr:colOff>523875</xdr:colOff>
                    <xdr:row>30</xdr:row>
                    <xdr:rowOff>28575</xdr:rowOff>
                  </from>
                  <to>
                    <xdr:col>4</xdr:col>
                    <xdr:colOff>762000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6" name="Check Box 39">
              <controlPr defaultSize="0" autoFill="0" autoLine="0" autoPict="0">
                <anchor moveWithCells="1">
                  <from>
                    <xdr:col>2</xdr:col>
                    <xdr:colOff>123825</xdr:colOff>
                    <xdr:row>7</xdr:row>
                    <xdr:rowOff>38100</xdr:rowOff>
                  </from>
                  <to>
                    <xdr:col>2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7" name="Check Box 40">
              <controlPr defaultSize="0" autoFill="0" autoLine="0" autoPict="0">
                <anchor moveWithCells="1">
                  <from>
                    <xdr:col>2</xdr:col>
                    <xdr:colOff>123825</xdr:colOff>
                    <xdr:row>7</xdr:row>
                    <xdr:rowOff>38100</xdr:rowOff>
                  </from>
                  <to>
                    <xdr:col>2</xdr:col>
                    <xdr:colOff>361950</xdr:colOff>
                    <xdr:row>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23"/>
  <sheetViews>
    <sheetView view="pageBreakPreview" topLeftCell="A4" zoomScale="55" zoomScaleNormal="85" zoomScaleSheetLayoutView="55" workbookViewId="0">
      <selection activeCell="T5" sqref="T5"/>
    </sheetView>
  </sheetViews>
  <sheetFormatPr defaultColWidth="9" defaultRowHeight="21.75" customHeight="1" x14ac:dyDescent="0.35"/>
  <cols>
    <col min="1" max="1" width="5.125" style="138" customWidth="1"/>
    <col min="2" max="2" width="4.875" style="138" customWidth="1"/>
    <col min="3" max="3" width="5.125" style="138" customWidth="1"/>
    <col min="4" max="4" width="9.375" style="138" customWidth="1"/>
    <col min="5" max="5" width="29.75" style="138" customWidth="1"/>
    <col min="6" max="6" width="11.125" style="147" bestFit="1" customWidth="1"/>
    <col min="7" max="9" width="4.125" style="147" customWidth="1"/>
    <col min="10" max="10" width="6" style="154" hidden="1" customWidth="1"/>
    <col min="11" max="11" width="5" style="147" customWidth="1"/>
    <col min="12" max="12" width="8.125" style="147" customWidth="1"/>
    <col min="13" max="14" width="7.75" style="147" customWidth="1"/>
    <col min="15" max="15" width="9.125" style="154" hidden="1" customWidth="1"/>
    <col min="16" max="16" width="9.125" style="155" customWidth="1"/>
    <col min="17" max="17" width="14.125" style="138" customWidth="1"/>
    <col min="18" max="18" width="6" style="144" hidden="1" customWidth="1"/>
    <col min="19" max="19" width="10.75" style="138" customWidth="1"/>
    <col min="20" max="20" width="13" style="148" customWidth="1"/>
    <col min="21" max="21" width="11.875" style="144" hidden="1" customWidth="1"/>
    <col min="22" max="22" width="11.875" style="138" customWidth="1"/>
    <col min="23" max="23" width="19.75" style="138" customWidth="1"/>
    <col min="24" max="16384" width="9" style="138"/>
  </cols>
  <sheetData>
    <row r="1" spans="1:22" ht="28.5" customHeight="1" x14ac:dyDescent="0.35">
      <c r="A1" s="205" t="s">
        <v>465</v>
      </c>
      <c r="J1" s="147"/>
      <c r="O1" s="147"/>
      <c r="P1" s="147"/>
      <c r="Q1" s="147"/>
      <c r="R1" s="147"/>
    </row>
    <row r="2" spans="1:22" ht="21.75" customHeight="1" x14ac:dyDescent="0.35">
      <c r="A2" s="737" t="s">
        <v>248</v>
      </c>
      <c r="B2" s="737"/>
      <c r="C2" s="157" t="s">
        <v>466</v>
      </c>
      <c r="P2" s="147"/>
    </row>
    <row r="3" spans="1:22" ht="24" customHeight="1" x14ac:dyDescent="0.35">
      <c r="A3" s="169"/>
      <c r="B3" s="157"/>
      <c r="C3" s="665" t="s">
        <v>249</v>
      </c>
      <c r="D3" s="665" t="s">
        <v>250</v>
      </c>
      <c r="E3" s="665" t="s">
        <v>10</v>
      </c>
      <c r="F3" s="679" t="s">
        <v>251</v>
      </c>
      <c r="G3" s="679"/>
      <c r="H3" s="679"/>
      <c r="I3" s="679"/>
      <c r="J3" s="696" t="s">
        <v>252</v>
      </c>
      <c r="K3" s="734" t="s">
        <v>253</v>
      </c>
      <c r="L3" s="735"/>
      <c r="M3" s="735"/>
      <c r="N3" s="736"/>
      <c r="O3" s="728" t="s">
        <v>254</v>
      </c>
      <c r="P3" s="728" t="s">
        <v>255</v>
      </c>
      <c r="Q3" s="666" t="s">
        <v>256</v>
      </c>
      <c r="R3" s="691" t="s">
        <v>254</v>
      </c>
      <c r="S3" s="665" t="s">
        <v>36</v>
      </c>
      <c r="T3" s="693" t="s">
        <v>440</v>
      </c>
      <c r="U3" s="691" t="s">
        <v>254</v>
      </c>
      <c r="V3" s="666" t="s">
        <v>257</v>
      </c>
    </row>
    <row r="4" spans="1:22" ht="58.9" customHeight="1" x14ac:dyDescent="0.35">
      <c r="C4" s="665"/>
      <c r="D4" s="665"/>
      <c r="E4" s="665"/>
      <c r="F4" s="165" t="s">
        <v>12</v>
      </c>
      <c r="G4" s="161" t="s">
        <v>258</v>
      </c>
      <c r="H4" s="175" t="s">
        <v>259</v>
      </c>
      <c r="I4" s="161" t="s">
        <v>260</v>
      </c>
      <c r="J4" s="697"/>
      <c r="K4" s="161" t="s">
        <v>261</v>
      </c>
      <c r="L4" s="162" t="s">
        <v>262</v>
      </c>
      <c r="M4" s="161" t="s">
        <v>263</v>
      </c>
      <c r="N4" s="161" t="s">
        <v>264</v>
      </c>
      <c r="O4" s="729"/>
      <c r="P4" s="729"/>
      <c r="Q4" s="666"/>
      <c r="R4" s="692"/>
      <c r="S4" s="665"/>
      <c r="T4" s="693"/>
      <c r="U4" s="692"/>
      <c r="V4" s="666"/>
    </row>
    <row r="5" spans="1:22" ht="21.75" customHeight="1" x14ac:dyDescent="0.35">
      <c r="C5" s="156" t="s">
        <v>234</v>
      </c>
      <c r="D5" s="25"/>
      <c r="E5" s="26"/>
      <c r="F5" s="27"/>
      <c r="G5" s="27"/>
      <c r="H5" s="27"/>
      <c r="I5" s="27"/>
      <c r="J5" s="27">
        <f t="shared" ref="J5:J23" si="0">G5+H5</f>
        <v>0</v>
      </c>
      <c r="K5" s="27"/>
      <c r="L5" s="27"/>
      <c r="M5" s="27"/>
      <c r="N5" s="27"/>
      <c r="O5" s="27">
        <f>IF(K5="/",2,IF(L5="/",2.5,IF('-สอน'!M5="/",3,IF('-สอน'!N5="/",3.5,0))))</f>
        <v>0</v>
      </c>
      <c r="P5" s="27"/>
      <c r="Q5" s="25"/>
      <c r="R5" s="28">
        <f t="shared" ref="R5:R7" si="1">IF(Q5&gt;=125,2.75, IF(Q5&gt;=106,2.5, IF(Q5&gt;=91,2.25,IF(Q5&gt;=76,2, IF(Q5&gt;=61,1.75, IF(Q5&gt;=46,1.5, IF(Q5&gt;=31,1.25, IF(Q5&gt;=1,1,0))))))))</f>
        <v>0</v>
      </c>
      <c r="S5" s="25"/>
      <c r="T5" s="29"/>
      <c r="U5" s="199">
        <f t="shared" ref="U5:U7" si="2">T5/15</f>
        <v>0</v>
      </c>
      <c r="V5" s="201">
        <f>IFERROR(((O5*J5*R5)/S5)*U5,0)</f>
        <v>0</v>
      </c>
    </row>
    <row r="6" spans="1:22" ht="21.75" customHeight="1" x14ac:dyDescent="0.35">
      <c r="C6" s="156" t="s">
        <v>235</v>
      </c>
      <c r="D6" s="25"/>
      <c r="E6" s="26"/>
      <c r="F6" s="27"/>
      <c r="G6" s="27"/>
      <c r="H6" s="27"/>
      <c r="I6" s="27"/>
      <c r="J6" s="27">
        <f t="shared" si="0"/>
        <v>0</v>
      </c>
      <c r="K6" s="27"/>
      <c r="L6" s="27"/>
      <c r="M6" s="27"/>
      <c r="N6" s="27"/>
      <c r="O6" s="27">
        <f>IF(K6="/",2,IF(L6="/",2.5,IF('-สอน'!M6="/",3,IF('-สอน'!N6="/",3.5,0))))</f>
        <v>0</v>
      </c>
      <c r="P6" s="27"/>
      <c r="Q6" s="25"/>
      <c r="R6" s="28">
        <f t="shared" si="1"/>
        <v>0</v>
      </c>
      <c r="S6" s="25"/>
      <c r="T6" s="29"/>
      <c r="U6" s="199">
        <f t="shared" si="2"/>
        <v>0</v>
      </c>
      <c r="V6" s="201">
        <f t="shared" ref="V6:V7" si="3">IFERROR(((O6*J6*R6)/S6)*U6,0)</f>
        <v>0</v>
      </c>
    </row>
    <row r="7" spans="1:22" ht="21.75" customHeight="1" x14ac:dyDescent="0.35">
      <c r="C7" s="156" t="s">
        <v>236</v>
      </c>
      <c r="D7" s="25"/>
      <c r="E7" s="26"/>
      <c r="F7" s="27"/>
      <c r="G7" s="27"/>
      <c r="H7" s="27"/>
      <c r="I7" s="27"/>
      <c r="J7" s="27">
        <f t="shared" si="0"/>
        <v>0</v>
      </c>
      <c r="K7" s="27"/>
      <c r="L7" s="27"/>
      <c r="M7" s="27"/>
      <c r="N7" s="27"/>
      <c r="O7" s="27">
        <f>IF(K7="/",2,IF(L7="/",2.5,IF('-สอน'!M7="/",3,IF('-สอน'!N7="/",3.5,0))))</f>
        <v>0</v>
      </c>
      <c r="P7" s="27"/>
      <c r="Q7" s="25"/>
      <c r="R7" s="28">
        <f t="shared" si="1"/>
        <v>0</v>
      </c>
      <c r="S7" s="25"/>
      <c r="T7" s="29"/>
      <c r="U7" s="199">
        <f t="shared" si="2"/>
        <v>0</v>
      </c>
      <c r="V7" s="201">
        <f t="shared" si="3"/>
        <v>0</v>
      </c>
    </row>
    <row r="8" spans="1:22" ht="21.75" customHeight="1" x14ac:dyDescent="0.35">
      <c r="C8" s="156" t="s">
        <v>237</v>
      </c>
      <c r="D8" s="25"/>
      <c r="E8" s="26"/>
      <c r="F8" s="27"/>
      <c r="G8" s="27"/>
      <c r="H8" s="27"/>
      <c r="I8" s="27"/>
      <c r="J8" s="27">
        <f t="shared" si="0"/>
        <v>0</v>
      </c>
      <c r="K8" s="27"/>
      <c r="L8" s="27"/>
      <c r="M8" s="27"/>
      <c r="N8" s="27"/>
      <c r="O8" s="27">
        <f>IF(K8="/",2,IF(L8="/",2.5,IF('-สอน'!M8="/",3,IF('-สอน'!N8="/",3.5,0))))</f>
        <v>0</v>
      </c>
      <c r="P8" s="27"/>
      <c r="Q8" s="25"/>
      <c r="R8" s="28">
        <f t="shared" ref="R8:R23" si="4">IF(Q8&gt;=125,2.75, IF(Q8&gt;=106,2.5, IF(Q8&gt;=91,2.25,IF(Q8&gt;=76,2, IF(Q8&gt;=61,1.75, IF(Q8&gt;=46,1.5, IF(Q8&gt;=31,1.25, IF(Q8&gt;=1,1,0))))))))</f>
        <v>0</v>
      </c>
      <c r="S8" s="25"/>
      <c r="T8" s="29"/>
      <c r="U8" s="199">
        <f t="shared" ref="U8:U23" si="5">T8/15</f>
        <v>0</v>
      </c>
      <c r="V8" s="201">
        <f t="shared" ref="V8:V23" si="6">IFERROR(((O8*J8*R8)/S8)*U8,0)</f>
        <v>0</v>
      </c>
    </row>
    <row r="9" spans="1:22" ht="21.75" customHeight="1" x14ac:dyDescent="0.35">
      <c r="C9" s="156" t="s">
        <v>238</v>
      </c>
      <c r="D9" s="25"/>
      <c r="E9" s="26"/>
      <c r="F9" s="27"/>
      <c r="G9" s="27"/>
      <c r="H9" s="27"/>
      <c r="I9" s="27"/>
      <c r="J9" s="27">
        <f t="shared" si="0"/>
        <v>0</v>
      </c>
      <c r="K9" s="27"/>
      <c r="L9" s="27"/>
      <c r="M9" s="27"/>
      <c r="N9" s="27"/>
      <c r="O9" s="27">
        <f>IF(K9="/",2,IF(L9="/",2.5,IF('-สอน'!M9="/",3,IF('-สอน'!N9="/",3.5,0))))</f>
        <v>0</v>
      </c>
      <c r="P9" s="27"/>
      <c r="Q9" s="25"/>
      <c r="R9" s="28">
        <f t="shared" si="4"/>
        <v>0</v>
      </c>
      <c r="S9" s="25"/>
      <c r="T9" s="29"/>
      <c r="U9" s="199">
        <f t="shared" si="5"/>
        <v>0</v>
      </c>
      <c r="V9" s="201">
        <f t="shared" si="6"/>
        <v>0</v>
      </c>
    </row>
    <row r="10" spans="1:22" ht="21.75" customHeight="1" x14ac:dyDescent="0.35">
      <c r="C10" s="156" t="s">
        <v>265</v>
      </c>
      <c r="D10" s="25"/>
      <c r="E10" s="26"/>
      <c r="F10" s="27"/>
      <c r="G10" s="27"/>
      <c r="H10" s="27"/>
      <c r="I10" s="27"/>
      <c r="J10" s="27">
        <f t="shared" si="0"/>
        <v>0</v>
      </c>
      <c r="K10" s="27"/>
      <c r="L10" s="27"/>
      <c r="M10" s="27"/>
      <c r="N10" s="27"/>
      <c r="O10" s="27">
        <f>IF(K10="/",2,IF(L10="/",2.5,IF('-สอน'!M10="/",3,IF('-สอน'!N10="/",3.5,0))))</f>
        <v>0</v>
      </c>
      <c r="P10" s="27"/>
      <c r="Q10" s="25"/>
      <c r="R10" s="28">
        <f t="shared" si="4"/>
        <v>0</v>
      </c>
      <c r="S10" s="25"/>
      <c r="T10" s="29"/>
      <c r="U10" s="199">
        <f t="shared" si="5"/>
        <v>0</v>
      </c>
      <c r="V10" s="201">
        <f t="shared" si="6"/>
        <v>0</v>
      </c>
    </row>
    <row r="11" spans="1:22" ht="21.75" customHeight="1" x14ac:dyDescent="0.35">
      <c r="C11" s="156" t="s">
        <v>266</v>
      </c>
      <c r="D11" s="25"/>
      <c r="E11" s="26"/>
      <c r="F11" s="27"/>
      <c r="G11" s="27"/>
      <c r="H11" s="27"/>
      <c r="I11" s="27"/>
      <c r="J11" s="27">
        <f t="shared" si="0"/>
        <v>0</v>
      </c>
      <c r="K11" s="27"/>
      <c r="L11" s="27"/>
      <c r="M11" s="27"/>
      <c r="N11" s="27"/>
      <c r="O11" s="27">
        <f>IF(K11="/",2,IF(L11="/",2.5,IF('-สอน'!M11="/",3,IF('-สอน'!N11="/",3.5,0))))</f>
        <v>0</v>
      </c>
      <c r="P11" s="27"/>
      <c r="Q11" s="25"/>
      <c r="R11" s="28">
        <f t="shared" si="4"/>
        <v>0</v>
      </c>
      <c r="S11" s="25"/>
      <c r="T11" s="29"/>
      <c r="U11" s="199">
        <f t="shared" si="5"/>
        <v>0</v>
      </c>
      <c r="V11" s="201">
        <f t="shared" si="6"/>
        <v>0</v>
      </c>
    </row>
    <row r="12" spans="1:22" ht="21.75" customHeight="1" x14ac:dyDescent="0.35">
      <c r="C12" s="156" t="s">
        <v>267</v>
      </c>
      <c r="D12" s="25"/>
      <c r="E12" s="26"/>
      <c r="F12" s="27"/>
      <c r="G12" s="27"/>
      <c r="H12" s="27"/>
      <c r="I12" s="27"/>
      <c r="J12" s="27">
        <f t="shared" si="0"/>
        <v>0</v>
      </c>
      <c r="K12" s="27"/>
      <c r="L12" s="27"/>
      <c r="M12" s="27"/>
      <c r="N12" s="27"/>
      <c r="O12" s="27">
        <f>IF(K12="/",2,IF(L12="/",2.5,IF('-สอน'!M12="/",3,IF('-สอน'!N12="/",3.5,0))))</f>
        <v>0</v>
      </c>
      <c r="P12" s="27"/>
      <c r="Q12" s="25"/>
      <c r="R12" s="28">
        <f t="shared" si="4"/>
        <v>0</v>
      </c>
      <c r="S12" s="25"/>
      <c r="T12" s="29"/>
      <c r="U12" s="199">
        <f t="shared" si="5"/>
        <v>0</v>
      </c>
      <c r="V12" s="201">
        <f t="shared" si="6"/>
        <v>0</v>
      </c>
    </row>
    <row r="13" spans="1:22" ht="21.75" customHeight="1" x14ac:dyDescent="0.35">
      <c r="C13" s="156" t="s">
        <v>268</v>
      </c>
      <c r="D13" s="25"/>
      <c r="E13" s="26"/>
      <c r="F13" s="27"/>
      <c r="G13" s="27"/>
      <c r="H13" s="27"/>
      <c r="I13" s="27"/>
      <c r="J13" s="27">
        <f t="shared" si="0"/>
        <v>0</v>
      </c>
      <c r="K13" s="27"/>
      <c r="L13" s="27"/>
      <c r="M13" s="27"/>
      <c r="N13" s="27"/>
      <c r="O13" s="27">
        <f>IF(K13="/",2,IF(L13="/",2.5,IF('-สอน'!M13="/",3,IF('-สอน'!N13="/",3.5,0))))</f>
        <v>0</v>
      </c>
      <c r="P13" s="27"/>
      <c r="Q13" s="25"/>
      <c r="R13" s="28">
        <f t="shared" si="4"/>
        <v>0</v>
      </c>
      <c r="S13" s="25"/>
      <c r="T13" s="29"/>
      <c r="U13" s="199">
        <f t="shared" si="5"/>
        <v>0</v>
      </c>
      <c r="V13" s="201">
        <f t="shared" si="6"/>
        <v>0</v>
      </c>
    </row>
    <row r="14" spans="1:22" ht="21.75" customHeight="1" x14ac:dyDescent="0.35">
      <c r="C14" s="156" t="s">
        <v>269</v>
      </c>
      <c r="D14" s="25"/>
      <c r="E14" s="26"/>
      <c r="F14" s="27"/>
      <c r="G14" s="27"/>
      <c r="H14" s="27"/>
      <c r="I14" s="27"/>
      <c r="J14" s="27">
        <f t="shared" si="0"/>
        <v>0</v>
      </c>
      <c r="K14" s="27"/>
      <c r="L14" s="27"/>
      <c r="M14" s="27"/>
      <c r="N14" s="27"/>
      <c r="O14" s="27">
        <f>IF(K14="/",2,IF(L14="/",2.5,IF('-สอน'!M14="/",3,IF('-สอน'!N14="/",3.5,0))))</f>
        <v>0</v>
      </c>
      <c r="P14" s="27"/>
      <c r="Q14" s="25"/>
      <c r="R14" s="28">
        <f t="shared" si="4"/>
        <v>0</v>
      </c>
      <c r="S14" s="25"/>
      <c r="T14" s="29"/>
      <c r="U14" s="199">
        <f t="shared" si="5"/>
        <v>0</v>
      </c>
      <c r="V14" s="201">
        <f t="shared" si="6"/>
        <v>0</v>
      </c>
    </row>
    <row r="15" spans="1:22" ht="21.75" customHeight="1" x14ac:dyDescent="0.35">
      <c r="C15" s="156" t="s">
        <v>270</v>
      </c>
      <c r="D15" s="25"/>
      <c r="E15" s="26"/>
      <c r="F15" s="27"/>
      <c r="G15" s="27"/>
      <c r="H15" s="27"/>
      <c r="I15" s="27"/>
      <c r="J15" s="27">
        <f t="shared" si="0"/>
        <v>0</v>
      </c>
      <c r="K15" s="27"/>
      <c r="L15" s="27"/>
      <c r="M15" s="27"/>
      <c r="N15" s="27"/>
      <c r="O15" s="27">
        <f>IF(K15="/",2,IF(L15="/",2.5,IF('-สอน'!M15="/",3,IF('-สอน'!N15="/",3.5,0))))</f>
        <v>0</v>
      </c>
      <c r="P15" s="27"/>
      <c r="Q15" s="25"/>
      <c r="R15" s="28">
        <f t="shared" si="4"/>
        <v>0</v>
      </c>
      <c r="S15" s="25"/>
      <c r="T15" s="29"/>
      <c r="U15" s="199">
        <f t="shared" si="5"/>
        <v>0</v>
      </c>
      <c r="V15" s="201">
        <f t="shared" si="6"/>
        <v>0</v>
      </c>
    </row>
    <row r="16" spans="1:22" ht="21.75" customHeight="1" x14ac:dyDescent="0.35">
      <c r="C16" s="156" t="s">
        <v>271</v>
      </c>
      <c r="D16" s="25"/>
      <c r="E16" s="26"/>
      <c r="F16" s="27"/>
      <c r="G16" s="27"/>
      <c r="H16" s="27"/>
      <c r="I16" s="27"/>
      <c r="J16" s="27">
        <f t="shared" si="0"/>
        <v>0</v>
      </c>
      <c r="K16" s="27"/>
      <c r="L16" s="27"/>
      <c r="M16" s="27"/>
      <c r="N16" s="27"/>
      <c r="O16" s="27">
        <f>IF(K16="/",2,IF(L16="/",2.5,IF('-สอน'!M16="/",3,IF('-สอน'!N16="/",3.5,0))))</f>
        <v>0</v>
      </c>
      <c r="P16" s="27"/>
      <c r="Q16" s="25"/>
      <c r="R16" s="28">
        <f t="shared" si="4"/>
        <v>0</v>
      </c>
      <c r="S16" s="25"/>
      <c r="T16" s="29"/>
      <c r="U16" s="199">
        <f t="shared" si="5"/>
        <v>0</v>
      </c>
      <c r="V16" s="201">
        <f t="shared" si="6"/>
        <v>0</v>
      </c>
    </row>
    <row r="17" spans="1:22" ht="21.75" customHeight="1" x14ac:dyDescent="0.35">
      <c r="C17" s="156" t="s">
        <v>272</v>
      </c>
      <c r="D17" s="25"/>
      <c r="E17" s="26"/>
      <c r="F17" s="27"/>
      <c r="G17" s="27"/>
      <c r="H17" s="27"/>
      <c r="I17" s="27"/>
      <c r="J17" s="27">
        <f t="shared" si="0"/>
        <v>0</v>
      </c>
      <c r="K17" s="27"/>
      <c r="L17" s="27"/>
      <c r="M17" s="27"/>
      <c r="N17" s="27"/>
      <c r="O17" s="27">
        <f>IF(K17="/",2,IF(L17="/",2.5,IF('-สอน'!M17="/",3,IF('-สอน'!N17="/",3.5,0))))</f>
        <v>0</v>
      </c>
      <c r="P17" s="27"/>
      <c r="Q17" s="25"/>
      <c r="R17" s="28">
        <f t="shared" si="4"/>
        <v>0</v>
      </c>
      <c r="S17" s="25"/>
      <c r="T17" s="29"/>
      <c r="U17" s="199">
        <f t="shared" si="5"/>
        <v>0</v>
      </c>
      <c r="V17" s="201">
        <f t="shared" si="6"/>
        <v>0</v>
      </c>
    </row>
    <row r="18" spans="1:22" ht="21.75" customHeight="1" x14ac:dyDescent="0.35">
      <c r="C18" s="156" t="s">
        <v>273</v>
      </c>
      <c r="D18" s="25"/>
      <c r="E18" s="26"/>
      <c r="F18" s="27"/>
      <c r="G18" s="27"/>
      <c r="H18" s="27"/>
      <c r="I18" s="27"/>
      <c r="J18" s="27">
        <f t="shared" si="0"/>
        <v>0</v>
      </c>
      <c r="K18" s="27"/>
      <c r="L18" s="27"/>
      <c r="M18" s="27"/>
      <c r="N18" s="27"/>
      <c r="O18" s="27">
        <f>IF(K18="/",2,IF(L18="/",2.5,IF('-สอน'!M18="/",3,IF('-สอน'!N18="/",3.5,0))))</f>
        <v>0</v>
      </c>
      <c r="P18" s="27"/>
      <c r="Q18" s="25"/>
      <c r="R18" s="28">
        <f t="shared" si="4"/>
        <v>0</v>
      </c>
      <c r="S18" s="25"/>
      <c r="T18" s="29"/>
      <c r="U18" s="199">
        <f t="shared" si="5"/>
        <v>0</v>
      </c>
      <c r="V18" s="201">
        <f t="shared" si="6"/>
        <v>0</v>
      </c>
    </row>
    <row r="19" spans="1:22" ht="21.75" customHeight="1" x14ac:dyDescent="0.35">
      <c r="C19" s="156" t="s">
        <v>274</v>
      </c>
      <c r="D19" s="25"/>
      <c r="E19" s="26"/>
      <c r="F19" s="27"/>
      <c r="G19" s="27"/>
      <c r="H19" s="27"/>
      <c r="I19" s="27"/>
      <c r="J19" s="27">
        <f t="shared" si="0"/>
        <v>0</v>
      </c>
      <c r="K19" s="27"/>
      <c r="L19" s="27"/>
      <c r="M19" s="27"/>
      <c r="N19" s="27"/>
      <c r="O19" s="27">
        <f>IF(K19="/",2,IF(L19="/",2.5,IF('-สอน'!M19="/",3,IF('-สอน'!N19="/",3.5,0))))</f>
        <v>0</v>
      </c>
      <c r="P19" s="27"/>
      <c r="Q19" s="25"/>
      <c r="R19" s="28">
        <f t="shared" si="4"/>
        <v>0</v>
      </c>
      <c r="S19" s="25"/>
      <c r="T19" s="29"/>
      <c r="U19" s="199">
        <f t="shared" si="5"/>
        <v>0</v>
      </c>
      <c r="V19" s="201">
        <f t="shared" si="6"/>
        <v>0</v>
      </c>
    </row>
    <row r="20" spans="1:22" ht="21.75" customHeight="1" x14ac:dyDescent="0.35">
      <c r="C20" s="156" t="s">
        <v>286</v>
      </c>
      <c r="D20" s="25"/>
      <c r="E20" s="26"/>
      <c r="F20" s="27"/>
      <c r="G20" s="27"/>
      <c r="H20" s="27"/>
      <c r="I20" s="27"/>
      <c r="J20" s="27">
        <f t="shared" si="0"/>
        <v>0</v>
      </c>
      <c r="K20" s="27"/>
      <c r="L20" s="27"/>
      <c r="M20" s="27"/>
      <c r="N20" s="27"/>
      <c r="O20" s="27">
        <f>IF(K20="/",2,IF(L20="/",2.5,IF('-สอน'!M20="/",3,IF('-สอน'!N20="/",3.5,0))))</f>
        <v>0</v>
      </c>
      <c r="P20" s="27"/>
      <c r="Q20" s="25"/>
      <c r="R20" s="28">
        <f t="shared" si="4"/>
        <v>0</v>
      </c>
      <c r="S20" s="25"/>
      <c r="T20" s="29"/>
      <c r="U20" s="199">
        <f t="shared" si="5"/>
        <v>0</v>
      </c>
      <c r="V20" s="201">
        <f t="shared" si="6"/>
        <v>0</v>
      </c>
    </row>
    <row r="21" spans="1:22" ht="21.75" customHeight="1" x14ac:dyDescent="0.35">
      <c r="C21" s="156" t="s">
        <v>287</v>
      </c>
      <c r="D21" s="25"/>
      <c r="E21" s="26"/>
      <c r="F21" s="27"/>
      <c r="G21" s="27"/>
      <c r="H21" s="27"/>
      <c r="I21" s="27"/>
      <c r="J21" s="27">
        <f t="shared" si="0"/>
        <v>0</v>
      </c>
      <c r="K21" s="27"/>
      <c r="L21" s="27"/>
      <c r="M21" s="27"/>
      <c r="N21" s="27"/>
      <c r="O21" s="27">
        <f>IF(K21="/",2,IF(L21="/",2.5,IF('-สอน'!M21="/",3,IF('-สอน'!N21="/",3.5,0))))</f>
        <v>0</v>
      </c>
      <c r="P21" s="27"/>
      <c r="Q21" s="25"/>
      <c r="R21" s="28">
        <f t="shared" si="4"/>
        <v>0</v>
      </c>
      <c r="S21" s="25"/>
      <c r="T21" s="29"/>
      <c r="U21" s="199">
        <f t="shared" si="5"/>
        <v>0</v>
      </c>
      <c r="V21" s="201">
        <f t="shared" si="6"/>
        <v>0</v>
      </c>
    </row>
    <row r="22" spans="1:22" ht="21.75" customHeight="1" x14ac:dyDescent="0.35">
      <c r="C22" s="156" t="s">
        <v>288</v>
      </c>
      <c r="D22" s="25"/>
      <c r="E22" s="26"/>
      <c r="F22" s="27"/>
      <c r="G22" s="27"/>
      <c r="H22" s="27"/>
      <c r="I22" s="27"/>
      <c r="J22" s="27">
        <f t="shared" si="0"/>
        <v>0</v>
      </c>
      <c r="K22" s="27"/>
      <c r="L22" s="27"/>
      <c r="M22" s="27"/>
      <c r="N22" s="27"/>
      <c r="O22" s="27">
        <f>IF(K22="/",2,IF(L22="/",2.5,IF('-สอน'!M22="/",3,IF('-สอน'!N22="/",3.5,0))))</f>
        <v>0</v>
      </c>
      <c r="P22" s="27"/>
      <c r="Q22" s="25"/>
      <c r="R22" s="28">
        <f t="shared" si="4"/>
        <v>0</v>
      </c>
      <c r="S22" s="25"/>
      <c r="T22" s="29"/>
      <c r="U22" s="199">
        <f t="shared" si="5"/>
        <v>0</v>
      </c>
      <c r="V22" s="201">
        <f t="shared" si="6"/>
        <v>0</v>
      </c>
    </row>
    <row r="23" spans="1:22" ht="21.75" customHeight="1" x14ac:dyDescent="0.35">
      <c r="C23" s="156" t="s">
        <v>289</v>
      </c>
      <c r="D23" s="25"/>
      <c r="E23" s="26"/>
      <c r="F23" s="27"/>
      <c r="G23" s="27"/>
      <c r="H23" s="27"/>
      <c r="I23" s="27"/>
      <c r="J23" s="27">
        <f t="shared" si="0"/>
        <v>0</v>
      </c>
      <c r="K23" s="27"/>
      <c r="L23" s="27"/>
      <c r="M23" s="27"/>
      <c r="N23" s="27"/>
      <c r="O23" s="27">
        <f>IF(K23="/",2,IF(L23="/",2.5,IF('-สอน'!M23="/",3,IF('-สอน'!N23="/",3.5,0))))</f>
        <v>0</v>
      </c>
      <c r="P23" s="27"/>
      <c r="Q23" s="25"/>
      <c r="R23" s="28">
        <f t="shared" si="4"/>
        <v>0</v>
      </c>
      <c r="S23" s="25"/>
      <c r="T23" s="29"/>
      <c r="U23" s="199">
        <f t="shared" si="5"/>
        <v>0</v>
      </c>
      <c r="V23" s="201">
        <f t="shared" si="6"/>
        <v>0</v>
      </c>
    </row>
    <row r="24" spans="1:22" s="157" customFormat="1" ht="21.75" customHeight="1" x14ac:dyDescent="0.35">
      <c r="C24" s="667" t="s">
        <v>275</v>
      </c>
      <c r="D24" s="668"/>
      <c r="E24" s="668"/>
      <c r="F24" s="668"/>
      <c r="G24" s="668"/>
      <c r="H24" s="668"/>
      <c r="I24" s="668"/>
      <c r="J24" s="668"/>
      <c r="K24" s="668"/>
      <c r="L24" s="668"/>
      <c r="M24" s="668"/>
      <c r="N24" s="668"/>
      <c r="O24" s="668"/>
      <c r="P24" s="668"/>
      <c r="Q24" s="668"/>
      <c r="R24" s="668"/>
      <c r="S24" s="668"/>
      <c r="T24" s="668"/>
      <c r="U24" s="669"/>
      <c r="V24" s="164">
        <f>SUM(V5:V23)</f>
        <v>0</v>
      </c>
    </row>
    <row r="25" spans="1:22" ht="21.75" customHeight="1" x14ac:dyDescent="0.35">
      <c r="A25" s="169" t="s">
        <v>276</v>
      </c>
      <c r="B25" s="157" t="s">
        <v>277</v>
      </c>
      <c r="P25" s="147"/>
    </row>
    <row r="26" spans="1:22" ht="46.5" customHeight="1" x14ac:dyDescent="0.35">
      <c r="C26" s="161" t="s">
        <v>249</v>
      </c>
      <c r="D26" s="665" t="s">
        <v>278</v>
      </c>
      <c r="E26" s="665"/>
      <c r="F26" s="665"/>
      <c r="G26" s="665"/>
      <c r="H26" s="665"/>
      <c r="I26" s="665"/>
      <c r="J26" s="202"/>
      <c r="K26" s="665" t="s">
        <v>279</v>
      </c>
      <c r="L26" s="665"/>
      <c r="M26" s="665"/>
      <c r="N26" s="665"/>
      <c r="O26" s="203"/>
      <c r="P26" s="698" t="s">
        <v>280</v>
      </c>
      <c r="Q26" s="700"/>
      <c r="R26" s="204"/>
      <c r="S26" s="674" t="s">
        <v>441</v>
      </c>
      <c r="T26" s="674"/>
      <c r="U26" s="202"/>
      <c r="V26" s="162" t="s">
        <v>257</v>
      </c>
    </row>
    <row r="27" spans="1:22" ht="21.75" customHeight="1" x14ac:dyDescent="0.35">
      <c r="C27" s="156" t="s">
        <v>234</v>
      </c>
      <c r="D27" s="658"/>
      <c r="E27" s="659"/>
      <c r="F27" s="659"/>
      <c r="G27" s="659"/>
      <c r="H27" s="659"/>
      <c r="I27" s="660"/>
      <c r="J27" s="27"/>
      <c r="K27" s="655"/>
      <c r="L27" s="656"/>
      <c r="M27" s="656"/>
      <c r="N27" s="657"/>
      <c r="O27" s="27"/>
      <c r="P27" s="655"/>
      <c r="Q27" s="657"/>
      <c r="R27" s="28"/>
      <c r="S27" s="653"/>
      <c r="T27" s="654"/>
      <c r="U27" s="199"/>
      <c r="V27" s="201">
        <f t="shared" ref="V27:V36" si="7">S27*0.13</f>
        <v>0</v>
      </c>
    </row>
    <row r="28" spans="1:22" ht="21.75" customHeight="1" x14ac:dyDescent="0.35">
      <c r="C28" s="156" t="s">
        <v>235</v>
      </c>
      <c r="D28" s="658"/>
      <c r="E28" s="659"/>
      <c r="F28" s="659"/>
      <c r="G28" s="659"/>
      <c r="H28" s="659"/>
      <c r="I28" s="660"/>
      <c r="J28" s="27"/>
      <c r="K28" s="655"/>
      <c r="L28" s="656"/>
      <c r="M28" s="656"/>
      <c r="N28" s="657"/>
      <c r="O28" s="41"/>
      <c r="P28" s="655"/>
      <c r="Q28" s="657"/>
      <c r="R28" s="28"/>
      <c r="S28" s="653"/>
      <c r="T28" s="654"/>
      <c r="U28" s="199"/>
      <c r="V28" s="201">
        <f t="shared" si="7"/>
        <v>0</v>
      </c>
    </row>
    <row r="29" spans="1:22" ht="21.75" customHeight="1" x14ac:dyDescent="0.35">
      <c r="C29" s="156" t="s">
        <v>236</v>
      </c>
      <c r="D29" s="655"/>
      <c r="E29" s="656"/>
      <c r="F29" s="656"/>
      <c r="G29" s="656"/>
      <c r="H29" s="656"/>
      <c r="I29" s="657"/>
      <c r="J29" s="27"/>
      <c r="K29" s="655"/>
      <c r="L29" s="656"/>
      <c r="M29" s="656"/>
      <c r="N29" s="657"/>
      <c r="O29" s="27"/>
      <c r="P29" s="655"/>
      <c r="Q29" s="657"/>
      <c r="R29" s="28"/>
      <c r="S29" s="653"/>
      <c r="T29" s="654"/>
      <c r="U29" s="199"/>
      <c r="V29" s="201">
        <f t="shared" si="7"/>
        <v>0</v>
      </c>
    </row>
    <row r="30" spans="1:22" ht="21.75" customHeight="1" x14ac:dyDescent="0.35">
      <c r="C30" s="156" t="s">
        <v>237</v>
      </c>
      <c r="D30" s="655"/>
      <c r="E30" s="656"/>
      <c r="F30" s="656"/>
      <c r="G30" s="656"/>
      <c r="H30" s="656"/>
      <c r="I30" s="657"/>
      <c r="J30" s="27"/>
      <c r="K30" s="655"/>
      <c r="L30" s="656"/>
      <c r="M30" s="656"/>
      <c r="N30" s="657"/>
      <c r="O30" s="27"/>
      <c r="P30" s="655"/>
      <c r="Q30" s="657"/>
      <c r="R30" s="28"/>
      <c r="S30" s="653"/>
      <c r="T30" s="654"/>
      <c r="U30" s="199"/>
      <c r="V30" s="201">
        <f t="shared" si="7"/>
        <v>0</v>
      </c>
    </row>
    <row r="31" spans="1:22" ht="21.75" customHeight="1" x14ac:dyDescent="0.35">
      <c r="C31" s="156" t="s">
        <v>238</v>
      </c>
      <c r="D31" s="655"/>
      <c r="E31" s="656"/>
      <c r="F31" s="656"/>
      <c r="G31" s="656"/>
      <c r="H31" s="656"/>
      <c r="I31" s="657"/>
      <c r="J31" s="27"/>
      <c r="K31" s="655"/>
      <c r="L31" s="656"/>
      <c r="M31" s="656"/>
      <c r="N31" s="657"/>
      <c r="O31" s="27"/>
      <c r="P31" s="655"/>
      <c r="Q31" s="657"/>
      <c r="R31" s="28"/>
      <c r="S31" s="653"/>
      <c r="T31" s="654"/>
      <c r="U31" s="199"/>
      <c r="V31" s="201">
        <f t="shared" si="7"/>
        <v>0</v>
      </c>
    </row>
    <row r="32" spans="1:22" ht="21.75" customHeight="1" x14ac:dyDescent="0.35">
      <c r="C32" s="156" t="s">
        <v>265</v>
      </c>
      <c r="D32" s="655"/>
      <c r="E32" s="656"/>
      <c r="F32" s="656"/>
      <c r="G32" s="656"/>
      <c r="H32" s="656"/>
      <c r="I32" s="657"/>
      <c r="J32" s="27"/>
      <c r="K32" s="655"/>
      <c r="L32" s="656"/>
      <c r="M32" s="656"/>
      <c r="N32" s="657"/>
      <c r="O32" s="27"/>
      <c r="P32" s="655"/>
      <c r="Q32" s="657"/>
      <c r="R32" s="28"/>
      <c r="S32" s="653"/>
      <c r="T32" s="654"/>
      <c r="U32" s="199"/>
      <c r="V32" s="201">
        <f t="shared" si="7"/>
        <v>0</v>
      </c>
    </row>
    <row r="33" spans="1:22" ht="21.75" customHeight="1" x14ac:dyDescent="0.35">
      <c r="C33" s="156" t="s">
        <v>266</v>
      </c>
      <c r="D33" s="655"/>
      <c r="E33" s="656"/>
      <c r="F33" s="656"/>
      <c r="G33" s="656"/>
      <c r="H33" s="656"/>
      <c r="I33" s="657"/>
      <c r="J33" s="27"/>
      <c r="K33" s="655"/>
      <c r="L33" s="656"/>
      <c r="M33" s="656"/>
      <c r="N33" s="657"/>
      <c r="O33" s="27"/>
      <c r="P33" s="655"/>
      <c r="Q33" s="657"/>
      <c r="R33" s="28"/>
      <c r="S33" s="653"/>
      <c r="T33" s="654"/>
      <c r="U33" s="199"/>
      <c r="V33" s="201">
        <f t="shared" si="7"/>
        <v>0</v>
      </c>
    </row>
    <row r="34" spans="1:22" ht="21.75" customHeight="1" x14ac:dyDescent="0.35">
      <c r="C34" s="156" t="s">
        <v>267</v>
      </c>
      <c r="D34" s="655"/>
      <c r="E34" s="656"/>
      <c r="F34" s="656"/>
      <c r="G34" s="656"/>
      <c r="H34" s="656"/>
      <c r="I34" s="657"/>
      <c r="J34" s="27"/>
      <c r="K34" s="655"/>
      <c r="L34" s="656"/>
      <c r="M34" s="656"/>
      <c r="N34" s="657"/>
      <c r="O34" s="27"/>
      <c r="P34" s="655"/>
      <c r="Q34" s="657"/>
      <c r="R34" s="28"/>
      <c r="S34" s="653"/>
      <c r="T34" s="654"/>
      <c r="U34" s="199"/>
      <c r="V34" s="201">
        <f t="shared" si="7"/>
        <v>0</v>
      </c>
    </row>
    <row r="35" spans="1:22" ht="21.75" customHeight="1" x14ac:dyDescent="0.35">
      <c r="C35" s="156" t="s">
        <v>268</v>
      </c>
      <c r="D35" s="655"/>
      <c r="E35" s="656"/>
      <c r="F35" s="656"/>
      <c r="G35" s="656"/>
      <c r="H35" s="656"/>
      <c r="I35" s="657"/>
      <c r="J35" s="27"/>
      <c r="K35" s="655"/>
      <c r="L35" s="656"/>
      <c r="M35" s="656"/>
      <c r="N35" s="657"/>
      <c r="O35" s="27"/>
      <c r="P35" s="655"/>
      <c r="Q35" s="657"/>
      <c r="R35" s="28"/>
      <c r="S35" s="653"/>
      <c r="T35" s="654"/>
      <c r="U35" s="199"/>
      <c r="V35" s="201">
        <f t="shared" si="7"/>
        <v>0</v>
      </c>
    </row>
    <row r="36" spans="1:22" ht="21.75" customHeight="1" x14ac:dyDescent="0.35">
      <c r="C36" s="156" t="s">
        <v>269</v>
      </c>
      <c r="D36" s="655"/>
      <c r="E36" s="656"/>
      <c r="F36" s="656"/>
      <c r="G36" s="656"/>
      <c r="H36" s="656"/>
      <c r="I36" s="657"/>
      <c r="J36" s="27"/>
      <c r="K36" s="655"/>
      <c r="L36" s="656"/>
      <c r="M36" s="656"/>
      <c r="N36" s="657"/>
      <c r="O36" s="27"/>
      <c r="P36" s="655"/>
      <c r="Q36" s="657"/>
      <c r="R36" s="28"/>
      <c r="S36" s="653"/>
      <c r="T36" s="654"/>
      <c r="U36" s="199"/>
      <c r="V36" s="201">
        <f t="shared" si="7"/>
        <v>0</v>
      </c>
    </row>
    <row r="37" spans="1:22" s="157" customFormat="1" ht="21.75" customHeight="1" x14ac:dyDescent="0.35">
      <c r="C37" s="667" t="s">
        <v>275</v>
      </c>
      <c r="D37" s="668"/>
      <c r="E37" s="668"/>
      <c r="F37" s="668"/>
      <c r="G37" s="668"/>
      <c r="H37" s="668"/>
      <c r="I37" s="668"/>
      <c r="J37" s="668"/>
      <c r="K37" s="668"/>
      <c r="L37" s="668"/>
      <c r="M37" s="668"/>
      <c r="N37" s="668"/>
      <c r="O37" s="668"/>
      <c r="P37" s="668"/>
      <c r="Q37" s="668"/>
      <c r="R37" s="668"/>
      <c r="S37" s="668"/>
      <c r="T37" s="668"/>
      <c r="U37" s="669"/>
      <c r="V37" s="164">
        <f>SUM(V27:V36)</f>
        <v>0</v>
      </c>
    </row>
    <row r="38" spans="1:22" ht="21.75" customHeight="1" x14ac:dyDescent="0.35">
      <c r="A38" s="194">
        <v>1.4</v>
      </c>
      <c r="B38" s="157" t="s">
        <v>281</v>
      </c>
      <c r="C38" s="157"/>
      <c r="J38" s="147"/>
      <c r="O38" s="147"/>
      <c r="P38" s="147"/>
      <c r="Q38" s="147"/>
      <c r="R38" s="147"/>
      <c r="S38" s="147"/>
      <c r="U38" s="200"/>
    </row>
    <row r="39" spans="1:22" ht="24" customHeight="1" x14ac:dyDescent="0.35">
      <c r="A39" s="169"/>
      <c r="B39" s="157"/>
      <c r="C39" s="665" t="s">
        <v>249</v>
      </c>
      <c r="D39" s="665">
        <v>1190402</v>
      </c>
      <c r="E39" s="665" t="s">
        <v>10</v>
      </c>
      <c r="F39" s="679" t="s">
        <v>251</v>
      </c>
      <c r="G39" s="679"/>
      <c r="H39" s="679"/>
      <c r="I39" s="679"/>
      <c r="J39" s="691"/>
      <c r="K39" s="734" t="s">
        <v>282</v>
      </c>
      <c r="L39" s="735"/>
      <c r="M39" s="735"/>
      <c r="N39" s="736"/>
      <c r="O39" s="691" t="s">
        <v>254</v>
      </c>
      <c r="P39" s="728" t="s">
        <v>255</v>
      </c>
      <c r="Q39" s="732" t="s">
        <v>283</v>
      </c>
      <c r="R39" s="691" t="s">
        <v>284</v>
      </c>
      <c r="S39" s="666" t="s">
        <v>257</v>
      </c>
    </row>
    <row r="40" spans="1:22" ht="115.9" customHeight="1" x14ac:dyDescent="0.35">
      <c r="C40" s="665"/>
      <c r="D40" s="665"/>
      <c r="E40" s="665"/>
      <c r="F40" s="165" t="s">
        <v>12</v>
      </c>
      <c r="G40" s="161" t="s">
        <v>258</v>
      </c>
      <c r="H40" s="175" t="s">
        <v>259</v>
      </c>
      <c r="I40" s="161" t="s">
        <v>260</v>
      </c>
      <c r="J40" s="692"/>
      <c r="K40" s="698" t="s">
        <v>442</v>
      </c>
      <c r="L40" s="700"/>
      <c r="M40" s="698" t="s">
        <v>443</v>
      </c>
      <c r="N40" s="700"/>
      <c r="O40" s="692"/>
      <c r="P40" s="729"/>
      <c r="Q40" s="733"/>
      <c r="R40" s="692"/>
      <c r="S40" s="666"/>
      <c r="U40" s="200"/>
    </row>
    <row r="41" spans="1:22" ht="21.75" customHeight="1" x14ac:dyDescent="0.35">
      <c r="C41" s="156" t="s">
        <v>234</v>
      </c>
      <c r="D41" s="49"/>
      <c r="E41" s="50"/>
      <c r="F41" s="51"/>
      <c r="G41" s="52"/>
      <c r="H41" s="52"/>
      <c r="I41" s="52"/>
      <c r="J41" s="51"/>
      <c r="K41" s="730"/>
      <c r="L41" s="731"/>
      <c r="M41" s="730"/>
      <c r="N41" s="731"/>
      <c r="O41" s="51" t="b">
        <f t="shared" ref="O41:O46" si="8">IF(K41="/",0.4,IF(M41="/",0.8))</f>
        <v>0</v>
      </c>
      <c r="P41" s="51"/>
      <c r="Q41" s="49"/>
      <c r="R41" s="199">
        <f t="shared" ref="R41:R46" si="9">O41*Q41</f>
        <v>0</v>
      </c>
      <c r="S41" s="170">
        <f t="shared" ref="S41:S47" si="10">IF(R41&gt;=10,10,R41)</f>
        <v>0</v>
      </c>
      <c r="U41" s="200"/>
    </row>
    <row r="42" spans="1:22" ht="21.75" customHeight="1" x14ac:dyDescent="0.35">
      <c r="C42" s="156" t="s">
        <v>235</v>
      </c>
      <c r="D42" s="49"/>
      <c r="E42" s="50"/>
      <c r="F42" s="51"/>
      <c r="G42" s="52"/>
      <c r="H42" s="51"/>
      <c r="I42" s="51"/>
      <c r="J42" s="51"/>
      <c r="K42" s="730"/>
      <c r="L42" s="731"/>
      <c r="M42" s="730"/>
      <c r="N42" s="731"/>
      <c r="O42" s="51" t="b">
        <f t="shared" si="8"/>
        <v>0</v>
      </c>
      <c r="P42" s="51"/>
      <c r="Q42" s="49"/>
      <c r="R42" s="199">
        <f t="shared" si="9"/>
        <v>0</v>
      </c>
      <c r="S42" s="170">
        <f t="shared" si="10"/>
        <v>0</v>
      </c>
      <c r="U42" s="200"/>
    </row>
    <row r="43" spans="1:22" ht="21.75" customHeight="1" x14ac:dyDescent="0.35">
      <c r="C43" s="156" t="s">
        <v>236</v>
      </c>
      <c r="D43" s="49"/>
      <c r="E43" s="50"/>
      <c r="F43" s="51"/>
      <c r="G43" s="51"/>
      <c r="H43" s="51"/>
      <c r="I43" s="51"/>
      <c r="J43" s="51"/>
      <c r="K43" s="730"/>
      <c r="L43" s="731"/>
      <c r="M43" s="730"/>
      <c r="N43" s="731"/>
      <c r="O43" s="51" t="b">
        <f t="shared" si="8"/>
        <v>0</v>
      </c>
      <c r="P43" s="51"/>
      <c r="Q43" s="49"/>
      <c r="R43" s="199">
        <f t="shared" si="9"/>
        <v>0</v>
      </c>
      <c r="S43" s="170">
        <f t="shared" si="10"/>
        <v>0</v>
      </c>
      <c r="U43" s="200"/>
    </row>
    <row r="44" spans="1:22" ht="21.75" customHeight="1" x14ac:dyDescent="0.35">
      <c r="C44" s="156" t="s">
        <v>237</v>
      </c>
      <c r="D44" s="49"/>
      <c r="E44" s="50"/>
      <c r="F44" s="51"/>
      <c r="G44" s="51"/>
      <c r="H44" s="51"/>
      <c r="I44" s="51"/>
      <c r="J44" s="51"/>
      <c r="K44" s="730"/>
      <c r="L44" s="731"/>
      <c r="M44" s="730"/>
      <c r="N44" s="731"/>
      <c r="O44" s="51" t="b">
        <f t="shared" si="8"/>
        <v>0</v>
      </c>
      <c r="P44" s="51"/>
      <c r="Q44" s="49"/>
      <c r="R44" s="199">
        <f t="shared" si="9"/>
        <v>0</v>
      </c>
      <c r="S44" s="170">
        <f t="shared" si="10"/>
        <v>0</v>
      </c>
      <c r="U44" s="200"/>
    </row>
    <row r="45" spans="1:22" ht="21.75" customHeight="1" x14ac:dyDescent="0.35">
      <c r="C45" s="156" t="s">
        <v>238</v>
      </c>
      <c r="D45" s="49"/>
      <c r="E45" s="50"/>
      <c r="F45" s="51"/>
      <c r="G45" s="51"/>
      <c r="H45" s="51"/>
      <c r="I45" s="51"/>
      <c r="J45" s="51"/>
      <c r="K45" s="730"/>
      <c r="L45" s="731"/>
      <c r="M45" s="730"/>
      <c r="N45" s="731"/>
      <c r="O45" s="51" t="b">
        <f t="shared" si="8"/>
        <v>0</v>
      </c>
      <c r="P45" s="51"/>
      <c r="Q45" s="49"/>
      <c r="R45" s="199">
        <f t="shared" si="9"/>
        <v>0</v>
      </c>
      <c r="S45" s="170">
        <f t="shared" si="10"/>
        <v>0</v>
      </c>
      <c r="U45" s="200"/>
    </row>
    <row r="46" spans="1:22" ht="21.75" customHeight="1" x14ac:dyDescent="0.35">
      <c r="C46" s="156" t="s">
        <v>265</v>
      </c>
      <c r="D46" s="49"/>
      <c r="E46" s="50"/>
      <c r="F46" s="51"/>
      <c r="G46" s="52"/>
      <c r="H46" s="52"/>
      <c r="I46" s="52"/>
      <c r="J46" s="51"/>
      <c r="K46" s="730"/>
      <c r="L46" s="731"/>
      <c r="M46" s="730"/>
      <c r="N46" s="731"/>
      <c r="O46" s="51" t="b">
        <f t="shared" si="8"/>
        <v>0</v>
      </c>
      <c r="P46" s="51"/>
      <c r="Q46" s="49"/>
      <c r="R46" s="199">
        <f t="shared" si="9"/>
        <v>0</v>
      </c>
      <c r="S46" s="170">
        <f t="shared" si="10"/>
        <v>0</v>
      </c>
    </row>
    <row r="47" spans="1:22" ht="21.75" customHeight="1" x14ac:dyDescent="0.35">
      <c r="C47" s="667" t="s">
        <v>275</v>
      </c>
      <c r="D47" s="668"/>
      <c r="E47" s="668"/>
      <c r="F47" s="668"/>
      <c r="G47" s="668"/>
      <c r="H47" s="668"/>
      <c r="I47" s="668"/>
      <c r="J47" s="668"/>
      <c r="K47" s="668"/>
      <c r="L47" s="668"/>
      <c r="M47" s="668"/>
      <c r="N47" s="668"/>
      <c r="O47" s="668"/>
      <c r="P47" s="668"/>
      <c r="Q47" s="669"/>
      <c r="R47" s="191">
        <f>SUM(S41:S46)</f>
        <v>0</v>
      </c>
      <c r="S47" s="198">
        <f t="shared" si="10"/>
        <v>0</v>
      </c>
      <c r="T47" s="188"/>
    </row>
    <row r="48" spans="1:22" ht="21.75" customHeight="1" x14ac:dyDescent="0.35">
      <c r="C48" s="158" t="s">
        <v>285</v>
      </c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8"/>
    </row>
    <row r="49" spans="3:22" ht="21.75" customHeight="1" x14ac:dyDescent="0.35">
      <c r="C49" s="142" t="s">
        <v>234</v>
      </c>
      <c r="D49" s="659"/>
      <c r="E49" s="659"/>
      <c r="F49" s="659"/>
      <c r="G49" s="659"/>
      <c r="H49" s="659"/>
      <c r="I49" s="659"/>
      <c r="J49" s="659"/>
      <c r="K49" s="659"/>
      <c r="L49" s="659"/>
      <c r="M49" s="659"/>
      <c r="N49" s="659"/>
      <c r="O49" s="197"/>
      <c r="P49" s="186" t="s">
        <v>10</v>
      </c>
      <c r="Q49" s="659"/>
      <c r="R49" s="659"/>
      <c r="S49" s="659"/>
      <c r="T49" s="659"/>
      <c r="U49" s="659"/>
      <c r="V49" s="659"/>
    </row>
    <row r="50" spans="3:22" ht="21.75" customHeight="1" x14ac:dyDescent="0.35">
      <c r="C50" s="142" t="s">
        <v>235</v>
      </c>
      <c r="D50" s="659"/>
      <c r="E50" s="659"/>
      <c r="F50" s="659"/>
      <c r="G50" s="659"/>
      <c r="H50" s="659"/>
      <c r="I50" s="659"/>
      <c r="J50" s="659"/>
      <c r="K50" s="659"/>
      <c r="L50" s="659"/>
      <c r="M50" s="659"/>
      <c r="N50" s="659"/>
      <c r="O50" s="197"/>
      <c r="P50" s="186" t="s">
        <v>10</v>
      </c>
      <c r="Q50" s="659"/>
      <c r="R50" s="659"/>
      <c r="S50" s="659"/>
      <c r="T50" s="659"/>
      <c r="U50" s="659"/>
      <c r="V50" s="659"/>
    </row>
    <row r="51" spans="3:22" ht="21.75" customHeight="1" x14ac:dyDescent="0.35">
      <c r="C51" s="142" t="s">
        <v>236</v>
      </c>
      <c r="D51" s="659"/>
      <c r="E51" s="659"/>
      <c r="F51" s="659"/>
      <c r="G51" s="659"/>
      <c r="H51" s="659"/>
      <c r="I51" s="659"/>
      <c r="J51" s="659"/>
      <c r="K51" s="659"/>
      <c r="L51" s="659"/>
      <c r="M51" s="659"/>
      <c r="N51" s="659"/>
      <c r="O51" s="197"/>
      <c r="P51" s="186" t="s">
        <v>10</v>
      </c>
      <c r="Q51" s="659"/>
      <c r="R51" s="659"/>
      <c r="S51" s="659"/>
      <c r="T51" s="659"/>
      <c r="U51" s="659"/>
      <c r="V51" s="659"/>
    </row>
    <row r="52" spans="3:22" ht="21.75" customHeight="1" x14ac:dyDescent="0.35">
      <c r="C52" s="142" t="s">
        <v>237</v>
      </c>
      <c r="D52" s="659"/>
      <c r="E52" s="659"/>
      <c r="F52" s="659"/>
      <c r="G52" s="659"/>
      <c r="H52" s="659"/>
      <c r="I52" s="659"/>
      <c r="J52" s="659"/>
      <c r="K52" s="659"/>
      <c r="L52" s="659"/>
      <c r="M52" s="659"/>
      <c r="N52" s="659"/>
      <c r="O52" s="197"/>
      <c r="P52" s="186" t="s">
        <v>10</v>
      </c>
      <c r="Q52" s="659"/>
      <c r="R52" s="659"/>
      <c r="S52" s="659"/>
      <c r="T52" s="659"/>
      <c r="U52" s="659"/>
      <c r="V52" s="659"/>
    </row>
    <row r="53" spans="3:22" ht="21.75" customHeight="1" x14ac:dyDescent="0.35">
      <c r="C53" s="142" t="s">
        <v>238</v>
      </c>
      <c r="D53" s="659"/>
      <c r="E53" s="659"/>
      <c r="F53" s="659"/>
      <c r="G53" s="659"/>
      <c r="H53" s="659"/>
      <c r="I53" s="659"/>
      <c r="J53" s="659"/>
      <c r="K53" s="659"/>
      <c r="L53" s="659"/>
      <c r="M53" s="659"/>
      <c r="N53" s="659"/>
      <c r="O53" s="197"/>
      <c r="P53" s="186" t="s">
        <v>10</v>
      </c>
      <c r="Q53" s="659"/>
      <c r="R53" s="659"/>
      <c r="S53" s="659"/>
      <c r="T53" s="659"/>
      <c r="U53" s="659"/>
      <c r="V53" s="659"/>
    </row>
    <row r="54" spans="3:22" ht="21.75" customHeight="1" x14ac:dyDescent="0.35">
      <c r="C54" s="142" t="s">
        <v>265</v>
      </c>
      <c r="D54" s="659"/>
      <c r="E54" s="659"/>
      <c r="F54" s="659"/>
      <c r="G54" s="659"/>
      <c r="H54" s="659"/>
      <c r="I54" s="659"/>
      <c r="J54" s="659"/>
      <c r="K54" s="659"/>
      <c r="L54" s="659"/>
      <c r="M54" s="659"/>
      <c r="N54" s="659"/>
      <c r="O54" s="197"/>
      <c r="P54" s="186" t="s">
        <v>10</v>
      </c>
      <c r="Q54" s="659"/>
      <c r="R54" s="659"/>
      <c r="S54" s="659"/>
      <c r="T54" s="659"/>
      <c r="U54" s="659"/>
      <c r="V54" s="659"/>
    </row>
    <row r="55" spans="3:22" ht="21.75" customHeight="1" x14ac:dyDescent="0.35">
      <c r="C55" s="142" t="s">
        <v>266</v>
      </c>
      <c r="D55" s="659"/>
      <c r="E55" s="659"/>
      <c r="F55" s="659"/>
      <c r="G55" s="659"/>
      <c r="H55" s="659"/>
      <c r="I55" s="659"/>
      <c r="J55" s="659"/>
      <c r="K55" s="659"/>
      <c r="L55" s="659"/>
      <c r="M55" s="659"/>
      <c r="N55" s="659"/>
      <c r="O55" s="197"/>
      <c r="P55" s="186" t="s">
        <v>10</v>
      </c>
      <c r="Q55" s="659"/>
      <c r="R55" s="659"/>
      <c r="S55" s="659"/>
      <c r="T55" s="659"/>
      <c r="U55" s="659"/>
      <c r="V55" s="659"/>
    </row>
    <row r="56" spans="3:22" ht="21.75" customHeight="1" x14ac:dyDescent="0.35">
      <c r="C56" s="142" t="s">
        <v>267</v>
      </c>
      <c r="D56" s="659"/>
      <c r="E56" s="659"/>
      <c r="F56" s="659"/>
      <c r="G56" s="659"/>
      <c r="H56" s="659"/>
      <c r="I56" s="659"/>
      <c r="J56" s="659"/>
      <c r="K56" s="659"/>
      <c r="L56" s="659"/>
      <c r="M56" s="659"/>
      <c r="N56" s="659"/>
      <c r="O56" s="197"/>
      <c r="P56" s="186" t="s">
        <v>10</v>
      </c>
      <c r="Q56" s="659"/>
      <c r="R56" s="659"/>
      <c r="S56" s="659"/>
      <c r="T56" s="659"/>
      <c r="U56" s="659"/>
      <c r="V56" s="659"/>
    </row>
    <row r="57" spans="3:22" ht="21.75" customHeight="1" x14ac:dyDescent="0.35">
      <c r="C57" s="142" t="s">
        <v>268</v>
      </c>
      <c r="D57" s="659"/>
      <c r="E57" s="659"/>
      <c r="F57" s="659"/>
      <c r="G57" s="659"/>
      <c r="H57" s="659"/>
      <c r="I57" s="659"/>
      <c r="J57" s="659"/>
      <c r="K57" s="659"/>
      <c r="L57" s="659"/>
      <c r="M57" s="659"/>
      <c r="N57" s="659"/>
      <c r="O57" s="197"/>
      <c r="P57" s="186" t="s">
        <v>10</v>
      </c>
      <c r="Q57" s="659"/>
      <c r="R57" s="659"/>
      <c r="S57" s="659"/>
      <c r="T57" s="659"/>
      <c r="U57" s="659"/>
      <c r="V57" s="659"/>
    </row>
    <row r="58" spans="3:22" ht="21.75" customHeight="1" x14ac:dyDescent="0.35">
      <c r="C58" s="142" t="s">
        <v>269</v>
      </c>
      <c r="D58" s="721"/>
      <c r="E58" s="721"/>
      <c r="F58" s="721"/>
      <c r="G58" s="721"/>
      <c r="H58" s="721"/>
      <c r="I58" s="721"/>
      <c r="J58" s="721"/>
      <c r="K58" s="721"/>
      <c r="L58" s="721"/>
      <c r="M58" s="721"/>
      <c r="N58" s="721"/>
      <c r="O58" s="197"/>
      <c r="P58" s="186" t="s">
        <v>10</v>
      </c>
      <c r="Q58" s="659"/>
      <c r="R58" s="659"/>
      <c r="S58" s="659"/>
      <c r="T58" s="659"/>
      <c r="U58" s="659"/>
      <c r="V58" s="659"/>
    </row>
    <row r="59" spans="3:22" ht="21.75" customHeight="1" x14ac:dyDescent="0.35">
      <c r="C59" s="142" t="s">
        <v>270</v>
      </c>
      <c r="D59" s="721"/>
      <c r="E59" s="721"/>
      <c r="F59" s="721"/>
      <c r="G59" s="721"/>
      <c r="H59" s="721"/>
      <c r="I59" s="721"/>
      <c r="J59" s="721"/>
      <c r="K59" s="721"/>
      <c r="L59" s="721"/>
      <c r="M59" s="721"/>
      <c r="N59" s="721"/>
      <c r="O59" s="197"/>
      <c r="P59" s="186" t="s">
        <v>10</v>
      </c>
      <c r="Q59" s="659"/>
      <c r="R59" s="659"/>
      <c r="S59" s="659"/>
      <c r="T59" s="659"/>
      <c r="U59" s="659"/>
      <c r="V59" s="659"/>
    </row>
    <row r="60" spans="3:22" ht="21.75" customHeight="1" x14ac:dyDescent="0.35">
      <c r="C60" s="142" t="s">
        <v>271</v>
      </c>
      <c r="D60" s="721"/>
      <c r="E60" s="721"/>
      <c r="F60" s="721"/>
      <c r="G60" s="721"/>
      <c r="H60" s="721"/>
      <c r="I60" s="721"/>
      <c r="J60" s="721"/>
      <c r="K60" s="721"/>
      <c r="L60" s="721"/>
      <c r="M60" s="721"/>
      <c r="N60" s="721"/>
      <c r="O60" s="197"/>
      <c r="P60" s="186" t="s">
        <v>10</v>
      </c>
      <c r="Q60" s="659"/>
      <c r="R60" s="659"/>
      <c r="S60" s="659"/>
      <c r="T60" s="659"/>
      <c r="U60" s="659"/>
      <c r="V60" s="659"/>
    </row>
    <row r="61" spans="3:22" ht="21.75" customHeight="1" x14ac:dyDescent="0.35">
      <c r="C61" s="142" t="s">
        <v>272</v>
      </c>
      <c r="D61" s="721"/>
      <c r="E61" s="721"/>
      <c r="F61" s="721"/>
      <c r="G61" s="721"/>
      <c r="H61" s="721"/>
      <c r="I61" s="721"/>
      <c r="J61" s="721"/>
      <c r="K61" s="721"/>
      <c r="L61" s="721"/>
      <c r="M61" s="721"/>
      <c r="N61" s="721"/>
      <c r="O61" s="197"/>
      <c r="P61" s="186" t="s">
        <v>10</v>
      </c>
      <c r="Q61" s="721"/>
      <c r="R61" s="721"/>
      <c r="S61" s="721"/>
      <c r="T61" s="721"/>
      <c r="U61" s="721"/>
      <c r="V61" s="721"/>
    </row>
    <row r="62" spans="3:22" ht="21.75" customHeight="1" x14ac:dyDescent="0.35">
      <c r="C62" s="142" t="s">
        <v>273</v>
      </c>
      <c r="D62" s="721"/>
      <c r="E62" s="721"/>
      <c r="F62" s="721"/>
      <c r="G62" s="721"/>
      <c r="H62" s="721"/>
      <c r="I62" s="721"/>
      <c r="J62" s="721"/>
      <c r="K62" s="721"/>
      <c r="L62" s="721"/>
      <c r="M62" s="721"/>
      <c r="N62" s="721"/>
      <c r="O62" s="197"/>
      <c r="P62" s="186" t="s">
        <v>10</v>
      </c>
      <c r="Q62" s="721"/>
      <c r="R62" s="721"/>
      <c r="S62" s="721"/>
      <c r="T62" s="721"/>
      <c r="U62" s="721"/>
      <c r="V62" s="721"/>
    </row>
    <row r="63" spans="3:22" ht="21.75" customHeight="1" x14ac:dyDescent="0.35">
      <c r="C63" s="142" t="s">
        <v>274</v>
      </c>
      <c r="D63" s="721"/>
      <c r="E63" s="721"/>
      <c r="F63" s="721"/>
      <c r="G63" s="721"/>
      <c r="H63" s="721"/>
      <c r="I63" s="721"/>
      <c r="J63" s="721"/>
      <c r="K63" s="721"/>
      <c r="L63" s="721"/>
      <c r="M63" s="721"/>
      <c r="N63" s="721"/>
      <c r="O63" s="197"/>
      <c r="P63" s="186" t="s">
        <v>10</v>
      </c>
      <c r="Q63" s="721"/>
      <c r="R63" s="721"/>
      <c r="S63" s="721"/>
      <c r="T63" s="721"/>
      <c r="U63" s="721"/>
      <c r="V63" s="721"/>
    </row>
    <row r="64" spans="3:22" ht="21.75" customHeight="1" x14ac:dyDescent="0.35">
      <c r="C64" s="142" t="s">
        <v>286</v>
      </c>
      <c r="D64" s="721"/>
      <c r="E64" s="721"/>
      <c r="F64" s="721"/>
      <c r="G64" s="721"/>
      <c r="H64" s="721"/>
      <c r="I64" s="721"/>
      <c r="J64" s="721"/>
      <c r="K64" s="721"/>
      <c r="L64" s="721"/>
      <c r="M64" s="721"/>
      <c r="N64" s="721"/>
      <c r="O64" s="197"/>
      <c r="P64" s="186" t="s">
        <v>10</v>
      </c>
      <c r="Q64" s="721"/>
      <c r="R64" s="721"/>
      <c r="S64" s="721"/>
      <c r="T64" s="721"/>
      <c r="U64" s="721"/>
      <c r="V64" s="721"/>
    </row>
    <row r="65" spans="1:22" ht="21.75" customHeight="1" x14ac:dyDescent="0.35">
      <c r="C65" s="142" t="s">
        <v>287</v>
      </c>
      <c r="D65" s="721"/>
      <c r="E65" s="721"/>
      <c r="F65" s="721"/>
      <c r="G65" s="721"/>
      <c r="H65" s="721"/>
      <c r="I65" s="721"/>
      <c r="J65" s="721"/>
      <c r="K65" s="721"/>
      <c r="L65" s="721"/>
      <c r="M65" s="721"/>
      <c r="N65" s="721"/>
      <c r="O65" s="197"/>
      <c r="P65" s="186" t="s">
        <v>10</v>
      </c>
      <c r="Q65" s="721"/>
      <c r="R65" s="721"/>
      <c r="S65" s="721"/>
      <c r="T65" s="721"/>
      <c r="U65" s="721"/>
      <c r="V65" s="721"/>
    </row>
    <row r="66" spans="1:22" ht="21.75" customHeight="1" x14ac:dyDescent="0.35">
      <c r="C66" s="142" t="s">
        <v>288</v>
      </c>
      <c r="D66" s="721"/>
      <c r="E66" s="721"/>
      <c r="F66" s="721"/>
      <c r="G66" s="721"/>
      <c r="H66" s="721"/>
      <c r="I66" s="721"/>
      <c r="J66" s="721"/>
      <c r="K66" s="721"/>
      <c r="L66" s="721"/>
      <c r="M66" s="721"/>
      <c r="N66" s="721"/>
      <c r="O66" s="197"/>
      <c r="P66" s="186" t="s">
        <v>10</v>
      </c>
      <c r="Q66" s="721"/>
      <c r="R66" s="721"/>
      <c r="S66" s="721"/>
      <c r="T66" s="721"/>
      <c r="U66" s="721"/>
      <c r="V66" s="721"/>
    </row>
    <row r="67" spans="1:22" ht="21.75" customHeight="1" x14ac:dyDescent="0.35">
      <c r="C67" s="142" t="s">
        <v>289</v>
      </c>
      <c r="D67" s="721"/>
      <c r="E67" s="721"/>
      <c r="F67" s="721"/>
      <c r="G67" s="721"/>
      <c r="H67" s="721"/>
      <c r="I67" s="721"/>
      <c r="J67" s="721"/>
      <c r="K67" s="721"/>
      <c r="L67" s="721"/>
      <c r="M67" s="721"/>
      <c r="N67" s="721"/>
      <c r="O67" s="197"/>
      <c r="P67" s="186" t="s">
        <v>10</v>
      </c>
      <c r="Q67" s="721"/>
      <c r="R67" s="721"/>
      <c r="S67" s="721"/>
      <c r="T67" s="721"/>
      <c r="U67" s="721"/>
      <c r="V67" s="721"/>
    </row>
    <row r="68" spans="1:22" ht="21.75" customHeight="1" x14ac:dyDescent="0.35">
      <c r="C68" s="142" t="s">
        <v>290</v>
      </c>
      <c r="D68" s="721"/>
      <c r="E68" s="721"/>
      <c r="F68" s="721"/>
      <c r="G68" s="721"/>
      <c r="H68" s="721"/>
      <c r="I68" s="721"/>
      <c r="J68" s="721"/>
      <c r="K68" s="721"/>
      <c r="L68" s="721"/>
      <c r="M68" s="721"/>
      <c r="N68" s="721"/>
      <c r="O68" s="197"/>
      <c r="P68" s="186" t="s">
        <v>10</v>
      </c>
      <c r="Q68" s="721"/>
      <c r="R68" s="721"/>
      <c r="S68" s="721"/>
      <c r="T68" s="721"/>
      <c r="U68" s="721"/>
      <c r="V68" s="721"/>
    </row>
    <row r="69" spans="1:22" ht="21.75" customHeight="1" x14ac:dyDescent="0.35">
      <c r="C69" s="142" t="s">
        <v>291</v>
      </c>
      <c r="D69" s="721"/>
      <c r="E69" s="721"/>
      <c r="F69" s="721"/>
      <c r="G69" s="721"/>
      <c r="H69" s="721"/>
      <c r="I69" s="721"/>
      <c r="J69" s="721"/>
      <c r="K69" s="721"/>
      <c r="L69" s="721"/>
      <c r="M69" s="721"/>
      <c r="N69" s="721"/>
      <c r="O69" s="197"/>
      <c r="P69" s="186" t="s">
        <v>10</v>
      </c>
      <c r="Q69" s="721"/>
      <c r="R69" s="721"/>
      <c r="S69" s="721"/>
      <c r="T69" s="721"/>
      <c r="U69" s="721"/>
      <c r="V69" s="721"/>
    </row>
    <row r="70" spans="1:22" ht="21.75" customHeight="1" x14ac:dyDescent="0.35">
      <c r="C70" s="142" t="s">
        <v>292</v>
      </c>
      <c r="D70" s="721"/>
      <c r="E70" s="721"/>
      <c r="F70" s="721"/>
      <c r="G70" s="721"/>
      <c r="H70" s="721"/>
      <c r="I70" s="721"/>
      <c r="J70" s="721"/>
      <c r="K70" s="721"/>
      <c r="L70" s="721"/>
      <c r="M70" s="721"/>
      <c r="N70" s="721"/>
      <c r="O70" s="197"/>
      <c r="P70" s="186" t="s">
        <v>10</v>
      </c>
      <c r="Q70" s="721"/>
      <c r="R70" s="721"/>
      <c r="S70" s="721"/>
      <c r="T70" s="721"/>
      <c r="U70" s="721"/>
      <c r="V70" s="721"/>
    </row>
    <row r="71" spans="1:22" ht="21.75" customHeight="1" x14ac:dyDescent="0.35">
      <c r="C71" s="142" t="s">
        <v>293</v>
      </c>
      <c r="D71" s="721"/>
      <c r="E71" s="721"/>
      <c r="F71" s="721"/>
      <c r="G71" s="721"/>
      <c r="H71" s="721"/>
      <c r="I71" s="721"/>
      <c r="J71" s="721"/>
      <c r="K71" s="721"/>
      <c r="L71" s="721"/>
      <c r="M71" s="721"/>
      <c r="N71" s="721"/>
      <c r="O71" s="197"/>
      <c r="P71" s="186" t="s">
        <v>10</v>
      </c>
      <c r="Q71" s="721"/>
      <c r="R71" s="721"/>
      <c r="S71" s="721"/>
      <c r="T71" s="721"/>
      <c r="U71" s="721"/>
      <c r="V71" s="721"/>
    </row>
    <row r="72" spans="1:22" ht="21.75" customHeight="1" x14ac:dyDescent="0.35">
      <c r="C72" s="142" t="s">
        <v>294</v>
      </c>
      <c r="D72" s="721"/>
      <c r="E72" s="721"/>
      <c r="F72" s="721"/>
      <c r="G72" s="721"/>
      <c r="H72" s="721"/>
      <c r="I72" s="721"/>
      <c r="J72" s="721"/>
      <c r="K72" s="721"/>
      <c r="L72" s="721"/>
      <c r="M72" s="721"/>
      <c r="N72" s="721"/>
      <c r="O72" s="197"/>
      <c r="P72" s="186" t="s">
        <v>10</v>
      </c>
      <c r="Q72" s="721"/>
      <c r="R72" s="721"/>
      <c r="S72" s="721"/>
      <c r="T72" s="721"/>
      <c r="U72" s="721"/>
      <c r="V72" s="721"/>
    </row>
    <row r="73" spans="1:22" ht="21.75" customHeight="1" x14ac:dyDescent="0.35">
      <c r="C73" s="142" t="s">
        <v>295</v>
      </c>
      <c r="D73" s="721"/>
      <c r="E73" s="721"/>
      <c r="F73" s="721"/>
      <c r="G73" s="721"/>
      <c r="H73" s="721"/>
      <c r="I73" s="721"/>
      <c r="J73" s="721"/>
      <c r="K73" s="721"/>
      <c r="L73" s="721"/>
      <c r="M73" s="721"/>
      <c r="N73" s="721"/>
      <c r="O73" s="197"/>
      <c r="P73" s="186" t="s">
        <v>10</v>
      </c>
      <c r="Q73" s="721"/>
      <c r="R73" s="721"/>
      <c r="S73" s="721"/>
      <c r="T73" s="721"/>
      <c r="U73" s="721"/>
      <c r="V73" s="721"/>
    </row>
    <row r="74" spans="1:22" ht="21.75" customHeight="1" x14ac:dyDescent="0.35">
      <c r="C74" s="142" t="s">
        <v>296</v>
      </c>
      <c r="D74" s="721"/>
      <c r="E74" s="721"/>
      <c r="F74" s="721"/>
      <c r="G74" s="721"/>
      <c r="H74" s="721"/>
      <c r="I74" s="721"/>
      <c r="J74" s="721"/>
      <c r="K74" s="721"/>
      <c r="L74" s="721"/>
      <c r="M74" s="721"/>
      <c r="N74" s="721"/>
      <c r="O74" s="197"/>
      <c r="P74" s="186" t="s">
        <v>10</v>
      </c>
      <c r="Q74" s="721"/>
      <c r="R74" s="721"/>
      <c r="S74" s="721"/>
      <c r="T74" s="721"/>
      <c r="U74" s="721"/>
      <c r="V74" s="721"/>
    </row>
    <row r="75" spans="1:22" ht="21.75" customHeight="1" x14ac:dyDescent="0.35">
      <c r="C75" s="142" t="s">
        <v>297</v>
      </c>
      <c r="D75" s="721"/>
      <c r="E75" s="721"/>
      <c r="F75" s="721"/>
      <c r="G75" s="721"/>
      <c r="H75" s="721"/>
      <c r="I75" s="721"/>
      <c r="J75" s="721"/>
      <c r="K75" s="721"/>
      <c r="L75" s="721"/>
      <c r="M75" s="721"/>
      <c r="N75" s="721"/>
      <c r="O75" s="197"/>
      <c r="P75" s="186" t="s">
        <v>10</v>
      </c>
      <c r="Q75" s="721"/>
      <c r="R75" s="721"/>
      <c r="S75" s="721"/>
      <c r="T75" s="721"/>
      <c r="U75" s="721"/>
      <c r="V75" s="721"/>
    </row>
    <row r="76" spans="1:22" ht="21.75" customHeight="1" x14ac:dyDescent="0.35">
      <c r="C76" s="142" t="s">
        <v>298</v>
      </c>
      <c r="D76" s="721"/>
      <c r="E76" s="721"/>
      <c r="F76" s="721"/>
      <c r="G76" s="721"/>
      <c r="H76" s="721"/>
      <c r="I76" s="721"/>
      <c r="J76" s="721"/>
      <c r="K76" s="721"/>
      <c r="L76" s="721"/>
      <c r="M76" s="721"/>
      <c r="N76" s="721"/>
      <c r="O76" s="197"/>
      <c r="P76" s="186" t="s">
        <v>10</v>
      </c>
      <c r="Q76" s="721"/>
      <c r="R76" s="721"/>
      <c r="S76" s="721"/>
      <c r="T76" s="721"/>
      <c r="U76" s="721"/>
      <c r="V76" s="721"/>
    </row>
    <row r="77" spans="1:22" ht="21.75" customHeight="1" x14ac:dyDescent="0.35">
      <c r="C77" s="142" t="s">
        <v>299</v>
      </c>
      <c r="D77" s="721"/>
      <c r="E77" s="721"/>
      <c r="F77" s="721"/>
      <c r="G77" s="721"/>
      <c r="H77" s="721"/>
      <c r="I77" s="721"/>
      <c r="J77" s="721"/>
      <c r="K77" s="721"/>
      <c r="L77" s="721"/>
      <c r="M77" s="721"/>
      <c r="N77" s="721"/>
      <c r="O77" s="197"/>
      <c r="P77" s="186" t="s">
        <v>10</v>
      </c>
      <c r="Q77" s="721"/>
      <c r="R77" s="721"/>
      <c r="S77" s="721"/>
      <c r="T77" s="721"/>
      <c r="U77" s="721"/>
      <c r="V77" s="721"/>
    </row>
    <row r="78" spans="1:22" ht="21.75" customHeight="1" x14ac:dyDescent="0.35">
      <c r="C78" s="142" t="s">
        <v>300</v>
      </c>
      <c r="D78" s="721"/>
      <c r="E78" s="721"/>
      <c r="F78" s="721"/>
      <c r="G78" s="721"/>
      <c r="H78" s="721"/>
      <c r="I78" s="721"/>
      <c r="J78" s="721"/>
      <c r="K78" s="721"/>
      <c r="L78" s="721"/>
      <c r="M78" s="721"/>
      <c r="N78" s="721"/>
      <c r="O78" s="197"/>
      <c r="P78" s="186" t="s">
        <v>10</v>
      </c>
      <c r="Q78" s="721"/>
      <c r="R78" s="721"/>
      <c r="S78" s="721"/>
      <c r="T78" s="721"/>
      <c r="U78" s="721"/>
      <c r="V78" s="721"/>
    </row>
    <row r="79" spans="1:22" ht="21.75" customHeight="1" x14ac:dyDescent="0.35">
      <c r="A79" s="194">
        <v>1.5</v>
      </c>
      <c r="B79" s="195" t="s">
        <v>451</v>
      </c>
      <c r="P79" s="147"/>
      <c r="U79" s="192"/>
      <c r="V79" s="148"/>
    </row>
    <row r="80" spans="1:22" ht="24" customHeight="1" x14ac:dyDescent="0.35">
      <c r="A80" s="169"/>
      <c r="B80" s="157"/>
      <c r="C80" s="665" t="s">
        <v>249</v>
      </c>
      <c r="D80" s="665" t="s">
        <v>250</v>
      </c>
      <c r="E80" s="728" t="s">
        <v>10</v>
      </c>
      <c r="F80" s="679" t="s">
        <v>251</v>
      </c>
      <c r="G80" s="679"/>
      <c r="H80" s="679"/>
      <c r="I80" s="679"/>
      <c r="J80" s="691"/>
      <c r="K80" s="727" t="s">
        <v>255</v>
      </c>
      <c r="L80" s="727"/>
      <c r="M80" s="727"/>
      <c r="N80" s="727"/>
      <c r="O80" s="696"/>
      <c r="P80" s="674" t="s">
        <v>301</v>
      </c>
      <c r="Q80" s="674"/>
      <c r="R80" s="691"/>
      <c r="S80" s="725" t="s">
        <v>257</v>
      </c>
      <c r="U80" s="192"/>
      <c r="V80" s="148"/>
    </row>
    <row r="81" spans="3:22" ht="24" customHeight="1" x14ac:dyDescent="0.35">
      <c r="C81" s="665"/>
      <c r="D81" s="665"/>
      <c r="E81" s="729"/>
      <c r="F81" s="165" t="s">
        <v>12</v>
      </c>
      <c r="G81" s="161" t="s">
        <v>258</v>
      </c>
      <c r="H81" s="175" t="s">
        <v>259</v>
      </c>
      <c r="I81" s="161" t="s">
        <v>260</v>
      </c>
      <c r="J81" s="692"/>
      <c r="K81" s="727"/>
      <c r="L81" s="727"/>
      <c r="M81" s="727"/>
      <c r="N81" s="727"/>
      <c r="O81" s="697"/>
      <c r="P81" s="674"/>
      <c r="Q81" s="674"/>
      <c r="R81" s="692"/>
      <c r="S81" s="726"/>
      <c r="U81" s="192"/>
      <c r="V81" s="148"/>
    </row>
    <row r="82" spans="3:22" ht="21.75" customHeight="1" x14ac:dyDescent="0.35">
      <c r="C82" s="156" t="s">
        <v>234</v>
      </c>
      <c r="D82" s="25"/>
      <c r="E82" s="26"/>
      <c r="F82" s="27"/>
      <c r="G82" s="32"/>
      <c r="H82" s="32"/>
      <c r="I82" s="32"/>
      <c r="J82" s="27"/>
      <c r="K82" s="655"/>
      <c r="L82" s="656"/>
      <c r="M82" s="656"/>
      <c r="N82" s="657"/>
      <c r="O82" s="27"/>
      <c r="P82" s="661"/>
      <c r="Q82" s="661"/>
      <c r="R82" s="191"/>
      <c r="S82" s="170">
        <f>P82*0.4</f>
        <v>0</v>
      </c>
      <c r="U82" s="192"/>
      <c r="V82" s="148"/>
    </row>
    <row r="83" spans="3:22" ht="21.75" customHeight="1" x14ac:dyDescent="0.35">
      <c r="C83" s="156" t="s">
        <v>235</v>
      </c>
      <c r="D83" s="25"/>
      <c r="E83" s="26"/>
      <c r="F83" s="27"/>
      <c r="G83" s="32"/>
      <c r="H83" s="32"/>
      <c r="I83" s="32"/>
      <c r="J83" s="27"/>
      <c r="K83" s="655"/>
      <c r="L83" s="656"/>
      <c r="M83" s="656"/>
      <c r="N83" s="657"/>
      <c r="O83" s="27"/>
      <c r="P83" s="661"/>
      <c r="Q83" s="661"/>
      <c r="R83" s="191"/>
      <c r="S83" s="170">
        <f t="shared" ref="S83:S86" si="11">P83*0.4</f>
        <v>0</v>
      </c>
      <c r="U83" s="192"/>
      <c r="V83" s="148"/>
    </row>
    <row r="84" spans="3:22" ht="21.75" customHeight="1" x14ac:dyDescent="0.35">
      <c r="C84" s="156" t="s">
        <v>236</v>
      </c>
      <c r="D84" s="25"/>
      <c r="E84" s="26"/>
      <c r="F84" s="27"/>
      <c r="G84" s="32"/>
      <c r="H84" s="32"/>
      <c r="I84" s="32"/>
      <c r="J84" s="27"/>
      <c r="K84" s="655"/>
      <c r="L84" s="656"/>
      <c r="M84" s="656"/>
      <c r="N84" s="657"/>
      <c r="O84" s="27"/>
      <c r="P84" s="661"/>
      <c r="Q84" s="661"/>
      <c r="R84" s="191"/>
      <c r="S84" s="170">
        <f t="shared" si="11"/>
        <v>0</v>
      </c>
      <c r="U84" s="192"/>
      <c r="V84" s="148"/>
    </row>
    <row r="85" spans="3:22" ht="21.75" customHeight="1" x14ac:dyDescent="0.35">
      <c r="C85" s="156" t="s">
        <v>237</v>
      </c>
      <c r="D85" s="25"/>
      <c r="E85" s="26"/>
      <c r="F85" s="27"/>
      <c r="G85" s="32"/>
      <c r="H85" s="32"/>
      <c r="I85" s="32"/>
      <c r="J85" s="27"/>
      <c r="K85" s="655"/>
      <c r="L85" s="656"/>
      <c r="M85" s="656"/>
      <c r="N85" s="657"/>
      <c r="O85" s="27"/>
      <c r="P85" s="661"/>
      <c r="Q85" s="661"/>
      <c r="R85" s="191"/>
      <c r="S85" s="170">
        <f t="shared" si="11"/>
        <v>0</v>
      </c>
      <c r="U85" s="192"/>
      <c r="V85" s="148"/>
    </row>
    <row r="86" spans="3:22" ht="21.75" customHeight="1" x14ac:dyDescent="0.35">
      <c r="C86" s="193" t="s">
        <v>238</v>
      </c>
      <c r="D86" s="33"/>
      <c r="E86" s="34"/>
      <c r="F86" s="36"/>
      <c r="G86" s="35"/>
      <c r="H86" s="35"/>
      <c r="I86" s="35"/>
      <c r="J86" s="36"/>
      <c r="K86" s="722"/>
      <c r="L86" s="723"/>
      <c r="M86" s="723"/>
      <c r="N86" s="724"/>
      <c r="O86" s="36"/>
      <c r="P86" s="661"/>
      <c r="Q86" s="661"/>
      <c r="R86" s="191"/>
      <c r="S86" s="170">
        <f t="shared" si="11"/>
        <v>0</v>
      </c>
      <c r="U86" s="192"/>
      <c r="V86" s="148"/>
    </row>
    <row r="87" spans="3:22" ht="21.75" customHeight="1" x14ac:dyDescent="0.35">
      <c r="C87" s="662" t="s">
        <v>275</v>
      </c>
      <c r="D87" s="662"/>
      <c r="E87" s="662"/>
      <c r="F87" s="662"/>
      <c r="G87" s="662"/>
      <c r="H87" s="662"/>
      <c r="I87" s="662"/>
      <c r="J87" s="662"/>
      <c r="K87" s="662"/>
      <c r="L87" s="662"/>
      <c r="M87" s="662"/>
      <c r="N87" s="662"/>
      <c r="O87" s="662"/>
      <c r="P87" s="662"/>
      <c r="Q87" s="662"/>
      <c r="R87" s="187"/>
      <c r="S87" s="164">
        <f>SUM(S82:S86)</f>
        <v>0</v>
      </c>
      <c r="T87" s="188"/>
    </row>
    <row r="88" spans="3:22" ht="21.75" customHeight="1" x14ac:dyDescent="0.35">
      <c r="C88" s="158" t="s">
        <v>302</v>
      </c>
      <c r="D88" s="189"/>
      <c r="E88" s="189"/>
      <c r="F88" s="189"/>
      <c r="G88" s="189"/>
      <c r="H88" s="189"/>
      <c r="I88" s="189"/>
      <c r="J88" s="190"/>
      <c r="K88" s="189"/>
      <c r="L88" s="189"/>
      <c r="M88" s="189"/>
      <c r="N88" s="189"/>
      <c r="O88" s="190"/>
      <c r="P88" s="189"/>
      <c r="Q88" s="189"/>
      <c r="R88" s="190"/>
      <c r="S88" s="189"/>
      <c r="T88" s="140"/>
      <c r="U88" s="190"/>
    </row>
    <row r="89" spans="3:22" ht="21.75" customHeight="1" x14ac:dyDescent="0.35">
      <c r="C89" s="142" t="s">
        <v>234</v>
      </c>
      <c r="D89" s="721"/>
      <c r="E89" s="721"/>
      <c r="F89" s="721"/>
      <c r="G89" s="721"/>
      <c r="H89" s="721"/>
      <c r="I89" s="721"/>
      <c r="J89" s="721"/>
      <c r="K89" s="721"/>
      <c r="L89" s="721"/>
      <c r="M89" s="721"/>
      <c r="N89" s="721"/>
      <c r="O89" s="721"/>
      <c r="P89" s="186" t="s">
        <v>10</v>
      </c>
      <c r="Q89" s="721"/>
      <c r="R89" s="721"/>
      <c r="S89" s="721"/>
      <c r="T89" s="721"/>
      <c r="U89" s="721"/>
      <c r="V89" s="721"/>
    </row>
    <row r="90" spans="3:22" ht="21.75" customHeight="1" x14ac:dyDescent="0.35">
      <c r="C90" s="142" t="s">
        <v>235</v>
      </c>
      <c r="D90" s="721"/>
      <c r="E90" s="721"/>
      <c r="F90" s="721"/>
      <c r="G90" s="721"/>
      <c r="H90" s="721"/>
      <c r="I90" s="721"/>
      <c r="J90" s="721"/>
      <c r="K90" s="721"/>
      <c r="L90" s="721"/>
      <c r="M90" s="721"/>
      <c r="N90" s="721"/>
      <c r="O90" s="721"/>
      <c r="P90" s="186" t="s">
        <v>10</v>
      </c>
      <c r="Q90" s="721"/>
      <c r="R90" s="721"/>
      <c r="S90" s="721"/>
      <c r="T90" s="721"/>
      <c r="U90" s="721"/>
      <c r="V90" s="721"/>
    </row>
    <row r="91" spans="3:22" ht="21.75" customHeight="1" x14ac:dyDescent="0.35">
      <c r="C91" s="142" t="s">
        <v>236</v>
      </c>
      <c r="D91" s="721"/>
      <c r="E91" s="721"/>
      <c r="F91" s="721"/>
      <c r="G91" s="721"/>
      <c r="H91" s="721"/>
      <c r="I91" s="721"/>
      <c r="J91" s="721"/>
      <c r="K91" s="721"/>
      <c r="L91" s="721"/>
      <c r="M91" s="721"/>
      <c r="N91" s="721"/>
      <c r="O91" s="721"/>
      <c r="P91" s="186" t="s">
        <v>10</v>
      </c>
      <c r="Q91" s="721"/>
      <c r="R91" s="721"/>
      <c r="S91" s="721"/>
      <c r="T91" s="721"/>
      <c r="U91" s="721"/>
      <c r="V91" s="721"/>
    </row>
    <row r="92" spans="3:22" ht="21.75" customHeight="1" x14ac:dyDescent="0.35">
      <c r="C92" s="142" t="s">
        <v>237</v>
      </c>
      <c r="D92" s="721"/>
      <c r="E92" s="721"/>
      <c r="F92" s="721"/>
      <c r="G92" s="721"/>
      <c r="H92" s="721"/>
      <c r="I92" s="721"/>
      <c r="J92" s="721"/>
      <c r="K92" s="721"/>
      <c r="L92" s="721"/>
      <c r="M92" s="721"/>
      <c r="N92" s="721"/>
      <c r="O92" s="721"/>
      <c r="P92" s="186" t="s">
        <v>10</v>
      </c>
      <c r="Q92" s="721"/>
      <c r="R92" s="721"/>
      <c r="S92" s="721"/>
      <c r="T92" s="721"/>
      <c r="U92" s="721"/>
      <c r="V92" s="721"/>
    </row>
    <row r="93" spans="3:22" ht="21.75" customHeight="1" x14ac:dyDescent="0.35">
      <c r="C93" s="142" t="s">
        <v>238</v>
      </c>
      <c r="D93" s="721"/>
      <c r="E93" s="721"/>
      <c r="F93" s="721"/>
      <c r="G93" s="721"/>
      <c r="H93" s="721"/>
      <c r="I93" s="721"/>
      <c r="J93" s="721"/>
      <c r="K93" s="721"/>
      <c r="L93" s="721"/>
      <c r="M93" s="721"/>
      <c r="N93" s="721"/>
      <c r="O93" s="721"/>
      <c r="P93" s="186" t="s">
        <v>10</v>
      </c>
      <c r="Q93" s="721"/>
      <c r="R93" s="721"/>
      <c r="S93" s="721"/>
      <c r="T93" s="721"/>
      <c r="U93" s="721"/>
      <c r="V93" s="721"/>
    </row>
    <row r="94" spans="3:22" ht="21.75" customHeight="1" x14ac:dyDescent="0.35">
      <c r="C94" s="142" t="s">
        <v>265</v>
      </c>
      <c r="D94" s="721"/>
      <c r="E94" s="721"/>
      <c r="F94" s="721"/>
      <c r="G94" s="721"/>
      <c r="H94" s="721"/>
      <c r="I94" s="721"/>
      <c r="J94" s="721"/>
      <c r="K94" s="721"/>
      <c r="L94" s="721"/>
      <c r="M94" s="721"/>
      <c r="N94" s="721"/>
      <c r="O94" s="721"/>
      <c r="P94" s="186" t="s">
        <v>10</v>
      </c>
      <c r="Q94" s="721"/>
      <c r="R94" s="721"/>
      <c r="S94" s="721"/>
      <c r="T94" s="721"/>
      <c r="U94" s="721"/>
      <c r="V94" s="721"/>
    </row>
    <row r="95" spans="3:22" ht="21.75" customHeight="1" x14ac:dyDescent="0.35">
      <c r="C95" s="142" t="s">
        <v>266</v>
      </c>
      <c r="D95" s="721"/>
      <c r="E95" s="721"/>
      <c r="F95" s="721"/>
      <c r="G95" s="721"/>
      <c r="H95" s="721"/>
      <c r="I95" s="721"/>
      <c r="J95" s="721"/>
      <c r="K95" s="721"/>
      <c r="L95" s="721"/>
      <c r="M95" s="721"/>
      <c r="N95" s="721"/>
      <c r="O95" s="721"/>
      <c r="P95" s="186" t="s">
        <v>10</v>
      </c>
      <c r="Q95" s="721"/>
      <c r="R95" s="721"/>
      <c r="S95" s="721"/>
      <c r="T95" s="721"/>
      <c r="U95" s="721"/>
      <c r="V95" s="721"/>
    </row>
    <row r="96" spans="3:22" ht="21.75" customHeight="1" x14ac:dyDescent="0.35">
      <c r="C96" s="142" t="s">
        <v>267</v>
      </c>
      <c r="D96" s="721"/>
      <c r="E96" s="721"/>
      <c r="F96" s="721"/>
      <c r="G96" s="721"/>
      <c r="H96" s="721"/>
      <c r="I96" s="721"/>
      <c r="J96" s="721"/>
      <c r="K96" s="721"/>
      <c r="L96" s="721"/>
      <c r="M96" s="721"/>
      <c r="N96" s="721"/>
      <c r="O96" s="721"/>
      <c r="P96" s="186" t="s">
        <v>10</v>
      </c>
      <c r="Q96" s="721"/>
      <c r="R96" s="721"/>
      <c r="S96" s="721"/>
      <c r="T96" s="721"/>
      <c r="U96" s="721"/>
      <c r="V96" s="721"/>
    </row>
    <row r="97" spans="1:22" ht="21.75" customHeight="1" x14ac:dyDescent="0.35">
      <c r="C97" s="142" t="s">
        <v>268</v>
      </c>
      <c r="D97" s="721"/>
      <c r="E97" s="721"/>
      <c r="F97" s="721"/>
      <c r="G97" s="721"/>
      <c r="H97" s="721"/>
      <c r="I97" s="721"/>
      <c r="J97" s="721"/>
      <c r="K97" s="721"/>
      <c r="L97" s="721"/>
      <c r="M97" s="721"/>
      <c r="N97" s="721"/>
      <c r="O97" s="721"/>
      <c r="P97" s="186" t="s">
        <v>10</v>
      </c>
      <c r="Q97" s="721"/>
      <c r="R97" s="721"/>
      <c r="S97" s="721"/>
      <c r="T97" s="721"/>
      <c r="U97" s="721"/>
      <c r="V97" s="721"/>
    </row>
    <row r="98" spans="1:22" ht="21.75" customHeight="1" x14ac:dyDescent="0.35">
      <c r="C98" s="142" t="s">
        <v>269</v>
      </c>
      <c r="D98" s="721"/>
      <c r="E98" s="721"/>
      <c r="F98" s="721"/>
      <c r="G98" s="721"/>
      <c r="H98" s="721"/>
      <c r="I98" s="721"/>
      <c r="J98" s="721"/>
      <c r="K98" s="721"/>
      <c r="L98" s="721"/>
      <c r="M98" s="721"/>
      <c r="N98" s="721"/>
      <c r="O98" s="721"/>
      <c r="P98" s="186" t="s">
        <v>10</v>
      </c>
      <c r="Q98" s="721"/>
      <c r="R98" s="721"/>
      <c r="S98" s="721"/>
      <c r="T98" s="721"/>
      <c r="U98" s="721"/>
      <c r="V98" s="721"/>
    </row>
    <row r="99" spans="1:22" ht="21.75" customHeight="1" x14ac:dyDescent="0.35">
      <c r="C99" s="142" t="s">
        <v>270</v>
      </c>
      <c r="D99" s="721"/>
      <c r="E99" s="721"/>
      <c r="F99" s="721"/>
      <c r="G99" s="721"/>
      <c r="H99" s="721"/>
      <c r="I99" s="721"/>
      <c r="J99" s="721"/>
      <c r="K99" s="721"/>
      <c r="L99" s="721"/>
      <c r="M99" s="721"/>
      <c r="N99" s="721"/>
      <c r="O99" s="721"/>
      <c r="P99" s="186" t="s">
        <v>10</v>
      </c>
      <c r="Q99" s="721"/>
      <c r="R99" s="721"/>
      <c r="S99" s="721"/>
      <c r="T99" s="721"/>
      <c r="U99" s="721"/>
      <c r="V99" s="721"/>
    </row>
    <row r="100" spans="1:22" ht="21.75" customHeight="1" x14ac:dyDescent="0.35">
      <c r="C100" s="142" t="s">
        <v>271</v>
      </c>
      <c r="D100" s="721"/>
      <c r="E100" s="721"/>
      <c r="F100" s="721"/>
      <c r="G100" s="721"/>
      <c r="H100" s="721"/>
      <c r="I100" s="721"/>
      <c r="J100" s="721"/>
      <c r="K100" s="721"/>
      <c r="L100" s="721"/>
      <c r="M100" s="721"/>
      <c r="N100" s="721"/>
      <c r="O100" s="721"/>
      <c r="P100" s="186" t="s">
        <v>10</v>
      </c>
      <c r="Q100" s="721"/>
      <c r="R100" s="721"/>
      <c r="S100" s="721"/>
      <c r="T100" s="721"/>
      <c r="U100" s="721"/>
      <c r="V100" s="721"/>
    </row>
    <row r="101" spans="1:22" ht="21.75" customHeight="1" x14ac:dyDescent="0.35">
      <c r="C101" s="142" t="s">
        <v>272</v>
      </c>
      <c r="D101" s="721"/>
      <c r="E101" s="721"/>
      <c r="F101" s="721"/>
      <c r="G101" s="721"/>
      <c r="H101" s="721"/>
      <c r="I101" s="721"/>
      <c r="J101" s="721"/>
      <c r="K101" s="721"/>
      <c r="L101" s="721"/>
      <c r="M101" s="721"/>
      <c r="N101" s="721"/>
      <c r="O101" s="721"/>
      <c r="P101" s="186" t="s">
        <v>10</v>
      </c>
      <c r="Q101" s="721"/>
      <c r="R101" s="721"/>
      <c r="S101" s="721"/>
      <c r="T101" s="721"/>
      <c r="U101" s="721"/>
      <c r="V101" s="721"/>
    </row>
    <row r="102" spans="1:22" ht="21.75" customHeight="1" x14ac:dyDescent="0.35">
      <c r="C102" s="142" t="s">
        <v>273</v>
      </c>
      <c r="D102" s="721"/>
      <c r="E102" s="721"/>
      <c r="F102" s="721"/>
      <c r="G102" s="721"/>
      <c r="H102" s="721"/>
      <c r="I102" s="721"/>
      <c r="J102" s="721"/>
      <c r="K102" s="721"/>
      <c r="L102" s="721"/>
      <c r="M102" s="721"/>
      <c r="N102" s="721"/>
      <c r="O102" s="721"/>
      <c r="P102" s="186" t="s">
        <v>10</v>
      </c>
      <c r="Q102" s="721"/>
      <c r="R102" s="721"/>
      <c r="S102" s="721"/>
      <c r="T102" s="721"/>
      <c r="U102" s="721"/>
      <c r="V102" s="721"/>
    </row>
    <row r="103" spans="1:22" ht="21.75" customHeight="1" x14ac:dyDescent="0.35">
      <c r="C103" s="142" t="s">
        <v>274</v>
      </c>
      <c r="D103" s="721"/>
      <c r="E103" s="721"/>
      <c r="F103" s="721"/>
      <c r="G103" s="721"/>
      <c r="H103" s="721"/>
      <c r="I103" s="721"/>
      <c r="J103" s="721"/>
      <c r="K103" s="721"/>
      <c r="L103" s="721"/>
      <c r="M103" s="721"/>
      <c r="N103" s="721"/>
      <c r="O103" s="721"/>
      <c r="P103" s="186" t="s">
        <v>10</v>
      </c>
      <c r="Q103" s="721"/>
      <c r="R103" s="721"/>
      <c r="S103" s="721"/>
      <c r="T103" s="721"/>
      <c r="U103" s="721"/>
      <c r="V103" s="721"/>
    </row>
    <row r="104" spans="1:22" ht="21.75" customHeight="1" x14ac:dyDescent="0.35">
      <c r="C104" s="142" t="s">
        <v>286</v>
      </c>
      <c r="D104" s="721"/>
      <c r="E104" s="721"/>
      <c r="F104" s="721"/>
      <c r="G104" s="721"/>
      <c r="H104" s="721"/>
      <c r="I104" s="721"/>
      <c r="J104" s="721"/>
      <c r="K104" s="721"/>
      <c r="L104" s="721"/>
      <c r="M104" s="721"/>
      <c r="N104" s="721"/>
      <c r="O104" s="721"/>
      <c r="P104" s="186" t="s">
        <v>10</v>
      </c>
      <c r="Q104" s="721"/>
      <c r="R104" s="721"/>
      <c r="S104" s="721"/>
      <c r="T104" s="721"/>
      <c r="U104" s="721"/>
      <c r="V104" s="721"/>
    </row>
    <row r="105" spans="1:22" ht="21.75" customHeight="1" x14ac:dyDescent="0.35">
      <c r="C105" s="142" t="s">
        <v>287</v>
      </c>
      <c r="D105" s="721"/>
      <c r="E105" s="721"/>
      <c r="F105" s="721"/>
      <c r="G105" s="721"/>
      <c r="H105" s="721"/>
      <c r="I105" s="721"/>
      <c r="J105" s="721"/>
      <c r="K105" s="721"/>
      <c r="L105" s="721"/>
      <c r="M105" s="721"/>
      <c r="N105" s="721"/>
      <c r="O105" s="721"/>
      <c r="P105" s="186" t="s">
        <v>10</v>
      </c>
      <c r="Q105" s="721"/>
      <c r="R105" s="721"/>
      <c r="S105" s="721"/>
      <c r="T105" s="721"/>
      <c r="U105" s="721"/>
      <c r="V105" s="721"/>
    </row>
    <row r="106" spans="1:22" ht="21.75" customHeight="1" x14ac:dyDescent="0.35">
      <c r="C106" s="142" t="s">
        <v>288</v>
      </c>
      <c r="D106" s="721"/>
      <c r="E106" s="721"/>
      <c r="F106" s="721"/>
      <c r="G106" s="721"/>
      <c r="H106" s="721"/>
      <c r="I106" s="721"/>
      <c r="J106" s="721"/>
      <c r="K106" s="721"/>
      <c r="L106" s="721"/>
      <c r="M106" s="721"/>
      <c r="N106" s="721"/>
      <c r="O106" s="721"/>
      <c r="P106" s="186" t="s">
        <v>10</v>
      </c>
      <c r="Q106" s="721"/>
      <c r="R106" s="721"/>
      <c r="S106" s="721"/>
      <c r="T106" s="721"/>
      <c r="U106" s="721"/>
      <c r="V106" s="721"/>
    </row>
    <row r="107" spans="1:22" ht="21.75" customHeight="1" x14ac:dyDescent="0.35">
      <c r="C107" s="142" t="s">
        <v>289</v>
      </c>
      <c r="D107" s="721"/>
      <c r="E107" s="721"/>
      <c r="F107" s="721"/>
      <c r="G107" s="721"/>
      <c r="H107" s="721"/>
      <c r="I107" s="721"/>
      <c r="J107" s="721"/>
      <c r="K107" s="721"/>
      <c r="L107" s="721"/>
      <c r="M107" s="721"/>
      <c r="N107" s="721"/>
      <c r="O107" s="721"/>
      <c r="P107" s="186" t="s">
        <v>10</v>
      </c>
      <c r="Q107" s="721"/>
      <c r="R107" s="721"/>
      <c r="S107" s="721"/>
      <c r="T107" s="721"/>
      <c r="U107" s="721"/>
      <c r="V107" s="721"/>
    </row>
    <row r="108" spans="1:22" ht="21.75" customHeight="1" x14ac:dyDescent="0.35">
      <c r="C108" s="142" t="s">
        <v>290</v>
      </c>
      <c r="D108" s="721"/>
      <c r="E108" s="721"/>
      <c r="F108" s="721"/>
      <c r="G108" s="721"/>
      <c r="H108" s="721"/>
      <c r="I108" s="721"/>
      <c r="J108" s="721"/>
      <c r="K108" s="721"/>
      <c r="L108" s="721"/>
      <c r="M108" s="721"/>
      <c r="N108" s="721"/>
      <c r="O108" s="721"/>
      <c r="P108" s="186" t="s">
        <v>10</v>
      </c>
      <c r="Q108" s="721"/>
      <c r="R108" s="721"/>
      <c r="S108" s="721"/>
      <c r="T108" s="721"/>
      <c r="U108" s="721"/>
      <c r="V108" s="721"/>
    </row>
    <row r="109" spans="1:22" ht="21.75" customHeight="1" x14ac:dyDescent="0.35">
      <c r="A109" s="169" t="s">
        <v>303</v>
      </c>
      <c r="B109" s="157" t="s">
        <v>452</v>
      </c>
      <c r="C109" s="157"/>
      <c r="P109" s="147"/>
    </row>
    <row r="110" spans="1:22" ht="24" customHeight="1" x14ac:dyDescent="0.35">
      <c r="A110" s="169"/>
      <c r="B110" s="157"/>
      <c r="C110" s="665" t="s">
        <v>249</v>
      </c>
      <c r="D110" s="665" t="s">
        <v>250</v>
      </c>
      <c r="E110" s="665" t="s">
        <v>10</v>
      </c>
      <c r="F110" s="679" t="s">
        <v>251</v>
      </c>
      <c r="G110" s="679"/>
      <c r="H110" s="679"/>
      <c r="I110" s="679"/>
      <c r="J110" s="691"/>
      <c r="K110" s="718" t="s">
        <v>304</v>
      </c>
      <c r="L110" s="719"/>
      <c r="M110" s="719"/>
      <c r="N110" s="720"/>
      <c r="O110" s="696" t="s">
        <v>254</v>
      </c>
      <c r="P110" s="674" t="s">
        <v>305</v>
      </c>
      <c r="Q110" s="674"/>
      <c r="R110" s="691"/>
      <c r="S110" s="693" t="s">
        <v>444</v>
      </c>
      <c r="T110" s="666" t="s">
        <v>257</v>
      </c>
    </row>
    <row r="111" spans="1:22" ht="61.9" customHeight="1" x14ac:dyDescent="0.35">
      <c r="C111" s="665"/>
      <c r="D111" s="665"/>
      <c r="E111" s="665"/>
      <c r="F111" s="165" t="s">
        <v>12</v>
      </c>
      <c r="G111" s="161" t="s">
        <v>258</v>
      </c>
      <c r="H111" s="175" t="s">
        <v>259</v>
      </c>
      <c r="I111" s="161" t="s">
        <v>260</v>
      </c>
      <c r="J111" s="692"/>
      <c r="K111" s="694" t="s">
        <v>306</v>
      </c>
      <c r="L111" s="695"/>
      <c r="M111" s="177" t="s">
        <v>307</v>
      </c>
      <c r="N111" s="178" t="s">
        <v>308</v>
      </c>
      <c r="O111" s="697"/>
      <c r="P111" s="165" t="s">
        <v>309</v>
      </c>
      <c r="Q111" s="165" t="s">
        <v>310</v>
      </c>
      <c r="R111" s="692"/>
      <c r="S111" s="693"/>
      <c r="T111" s="666"/>
    </row>
    <row r="112" spans="1:22" ht="21.75" customHeight="1" x14ac:dyDescent="0.35">
      <c r="C112" s="156" t="s">
        <v>234</v>
      </c>
      <c r="D112" s="25"/>
      <c r="E112" s="26"/>
      <c r="F112" s="27"/>
      <c r="G112" s="27"/>
      <c r="H112" s="27"/>
      <c r="I112" s="27"/>
      <c r="J112" s="27"/>
      <c r="K112" s="655"/>
      <c r="L112" s="657"/>
      <c r="M112" s="27"/>
      <c r="N112" s="27"/>
      <c r="O112" s="27" t="b">
        <f>IF(K112="/",0.8,IF(M112="/",0.4,IF('-สอน'!N112="/",0.2)))</f>
        <v>0</v>
      </c>
      <c r="P112" s="27"/>
      <c r="Q112" s="25"/>
      <c r="R112" s="28"/>
      <c r="S112" s="25"/>
      <c r="T112" s="170">
        <f>O112*S112</f>
        <v>0</v>
      </c>
      <c r="U112" s="171"/>
      <c r="V112" s="172"/>
    </row>
    <row r="113" spans="3:22" ht="21.75" customHeight="1" x14ac:dyDescent="0.35">
      <c r="C113" s="156" t="s">
        <v>235</v>
      </c>
      <c r="D113" s="25"/>
      <c r="E113" s="26"/>
      <c r="F113" s="27"/>
      <c r="G113" s="27"/>
      <c r="H113" s="27"/>
      <c r="I113" s="27"/>
      <c r="J113" s="27"/>
      <c r="K113" s="655"/>
      <c r="L113" s="657"/>
      <c r="M113" s="27"/>
      <c r="N113" s="27"/>
      <c r="O113" s="27" t="b">
        <f>IF(K113="/",0.8,IF(M113="/",0.4,IF('-สอน'!N113="/",0.2)))</f>
        <v>0</v>
      </c>
      <c r="P113" s="27"/>
      <c r="Q113" s="25"/>
      <c r="R113" s="28"/>
      <c r="S113" s="25"/>
      <c r="T113" s="170">
        <f>O113*S113</f>
        <v>0</v>
      </c>
      <c r="U113" s="171"/>
      <c r="V113" s="172"/>
    </row>
    <row r="114" spans="3:22" ht="21.75" customHeight="1" x14ac:dyDescent="0.35">
      <c r="C114" s="156" t="s">
        <v>236</v>
      </c>
      <c r="D114" s="25"/>
      <c r="E114" s="26"/>
      <c r="F114" s="27"/>
      <c r="G114" s="27"/>
      <c r="H114" s="27"/>
      <c r="I114" s="27"/>
      <c r="J114" s="27"/>
      <c r="K114" s="655"/>
      <c r="L114" s="657"/>
      <c r="M114" s="27"/>
      <c r="N114" s="27"/>
      <c r="O114" s="27" t="b">
        <f>IF(K114="/",0.8,IF(M114="/",0.4,IF('-สอน'!N114="/",0.2)))</f>
        <v>0</v>
      </c>
      <c r="P114" s="27"/>
      <c r="Q114" s="25"/>
      <c r="R114" s="28"/>
      <c r="S114" s="25"/>
      <c r="T114" s="170">
        <f>O114*S114</f>
        <v>0</v>
      </c>
      <c r="U114" s="171"/>
      <c r="V114" s="172"/>
    </row>
    <row r="115" spans="3:22" ht="21.75" customHeight="1" x14ac:dyDescent="0.35">
      <c r="C115" s="156" t="s">
        <v>237</v>
      </c>
      <c r="D115" s="25"/>
      <c r="E115" s="26"/>
      <c r="F115" s="27"/>
      <c r="G115" s="27"/>
      <c r="H115" s="27"/>
      <c r="I115" s="27"/>
      <c r="J115" s="27"/>
      <c r="K115" s="655"/>
      <c r="L115" s="657"/>
      <c r="M115" s="27"/>
      <c r="N115" s="27"/>
      <c r="O115" s="27" t="b">
        <f>IF(K115="/",0.8,IF(M115="/",0.4,IF('-สอน'!N115="/",0.2)))</f>
        <v>0</v>
      </c>
      <c r="P115" s="27"/>
      <c r="Q115" s="25"/>
      <c r="R115" s="28"/>
      <c r="S115" s="25"/>
      <c r="T115" s="170">
        <f>O115*S115</f>
        <v>0</v>
      </c>
      <c r="U115" s="171"/>
      <c r="V115" s="172"/>
    </row>
    <row r="116" spans="3:22" ht="21.75" customHeight="1" x14ac:dyDescent="0.35">
      <c r="C116" s="156" t="s">
        <v>238</v>
      </c>
      <c r="D116" s="25"/>
      <c r="E116" s="26"/>
      <c r="F116" s="27"/>
      <c r="G116" s="27"/>
      <c r="H116" s="27"/>
      <c r="I116" s="27"/>
      <c r="J116" s="27"/>
      <c r="K116" s="655"/>
      <c r="L116" s="657"/>
      <c r="M116" s="27"/>
      <c r="N116" s="27"/>
      <c r="O116" s="27" t="b">
        <f>IF(K116="/",0.8,IF(M116="/",0.4,IF('-สอน'!N116="/",0.2)))</f>
        <v>0</v>
      </c>
      <c r="P116" s="27"/>
      <c r="Q116" s="25"/>
      <c r="R116" s="28"/>
      <c r="S116" s="25"/>
      <c r="T116" s="170">
        <f>O116*S116</f>
        <v>0</v>
      </c>
      <c r="U116" s="171"/>
      <c r="V116" s="172"/>
    </row>
    <row r="117" spans="3:22" ht="21.75" customHeight="1" x14ac:dyDescent="0.35">
      <c r="C117" s="662" t="s">
        <v>275</v>
      </c>
      <c r="D117" s="662"/>
      <c r="E117" s="662"/>
      <c r="F117" s="662"/>
      <c r="G117" s="662"/>
      <c r="H117" s="662"/>
      <c r="I117" s="662"/>
      <c r="J117" s="662"/>
      <c r="K117" s="662"/>
      <c r="L117" s="662"/>
      <c r="M117" s="662"/>
      <c r="N117" s="662"/>
      <c r="O117" s="662"/>
      <c r="P117" s="662"/>
      <c r="Q117" s="662"/>
      <c r="R117" s="662"/>
      <c r="S117" s="662"/>
      <c r="T117" s="164">
        <f>SUM(T112:T116)</f>
        <v>0</v>
      </c>
      <c r="U117" s="171"/>
      <c r="V117" s="172"/>
    </row>
    <row r="118" spans="3:22" ht="5.45" customHeight="1" x14ac:dyDescent="0.35">
      <c r="C118" s="142"/>
      <c r="D118" s="159"/>
      <c r="E118" s="159"/>
      <c r="F118" s="159"/>
      <c r="G118" s="159"/>
      <c r="H118" s="159"/>
      <c r="I118" s="159"/>
      <c r="J118" s="173"/>
      <c r="K118" s="159"/>
      <c r="L118" s="159"/>
      <c r="M118" s="159"/>
      <c r="N118" s="159"/>
      <c r="O118" s="159"/>
      <c r="P118" s="159"/>
      <c r="Q118" s="159"/>
      <c r="R118" s="173"/>
      <c r="S118" s="159"/>
      <c r="T118" s="174"/>
      <c r="U118" s="171"/>
      <c r="V118" s="172"/>
    </row>
    <row r="119" spans="3:22" ht="21.75" customHeight="1" x14ac:dyDescent="0.35">
      <c r="C119" s="681" t="s">
        <v>249</v>
      </c>
      <c r="D119" s="682" t="s">
        <v>311</v>
      </c>
      <c r="E119" s="683"/>
      <c r="F119" s="683"/>
      <c r="G119" s="683"/>
      <c r="H119" s="683"/>
      <c r="I119" s="683"/>
      <c r="J119" s="683"/>
      <c r="K119" s="683"/>
      <c r="L119" s="683"/>
      <c r="M119" s="683"/>
      <c r="N119" s="683"/>
      <c r="O119" s="683"/>
      <c r="P119" s="683"/>
      <c r="Q119" s="683"/>
      <c r="R119" s="684"/>
      <c r="S119" s="688" t="s">
        <v>304</v>
      </c>
      <c r="T119" s="688"/>
      <c r="U119" s="688"/>
      <c r="V119" s="688"/>
    </row>
    <row r="120" spans="3:22" ht="21.75" customHeight="1" x14ac:dyDescent="0.35">
      <c r="C120" s="681"/>
      <c r="D120" s="685"/>
      <c r="E120" s="686"/>
      <c r="F120" s="686"/>
      <c r="G120" s="686"/>
      <c r="H120" s="686"/>
      <c r="I120" s="686"/>
      <c r="J120" s="686"/>
      <c r="K120" s="686"/>
      <c r="L120" s="686"/>
      <c r="M120" s="686"/>
      <c r="N120" s="686"/>
      <c r="O120" s="686"/>
      <c r="P120" s="686"/>
      <c r="Q120" s="686"/>
      <c r="R120" s="687"/>
      <c r="S120" s="176" t="s">
        <v>306</v>
      </c>
      <c r="T120" s="176" t="s">
        <v>307</v>
      </c>
      <c r="U120" s="138"/>
      <c r="V120" s="176" t="s">
        <v>308</v>
      </c>
    </row>
    <row r="121" spans="3:22" ht="21.75" customHeight="1" x14ac:dyDescent="0.35">
      <c r="C121" s="156" t="s">
        <v>234</v>
      </c>
      <c r="D121" s="658"/>
      <c r="E121" s="659"/>
      <c r="F121" s="659"/>
      <c r="G121" s="659"/>
      <c r="H121" s="659"/>
      <c r="I121" s="659"/>
      <c r="J121" s="659"/>
      <c r="K121" s="659"/>
      <c r="L121" s="659"/>
      <c r="M121" s="659"/>
      <c r="N121" s="659"/>
      <c r="O121" s="659"/>
      <c r="P121" s="659"/>
      <c r="Q121" s="659"/>
      <c r="R121" s="38"/>
      <c r="S121" s="27"/>
      <c r="T121" s="25"/>
      <c r="U121" s="25"/>
      <c r="V121" s="25"/>
    </row>
    <row r="122" spans="3:22" ht="21.75" customHeight="1" x14ac:dyDescent="0.35">
      <c r="C122" s="156" t="s">
        <v>235</v>
      </c>
      <c r="D122" s="658"/>
      <c r="E122" s="659"/>
      <c r="F122" s="659"/>
      <c r="G122" s="659"/>
      <c r="H122" s="659"/>
      <c r="I122" s="659"/>
      <c r="J122" s="659"/>
      <c r="K122" s="659"/>
      <c r="L122" s="659"/>
      <c r="M122" s="659"/>
      <c r="N122" s="659"/>
      <c r="O122" s="659"/>
      <c r="P122" s="659"/>
      <c r="Q122" s="659"/>
      <c r="R122" s="38"/>
      <c r="S122" s="27"/>
      <c r="T122" s="27"/>
      <c r="U122" s="27"/>
      <c r="V122" s="27"/>
    </row>
    <row r="123" spans="3:22" ht="21.75" customHeight="1" x14ac:dyDescent="0.35">
      <c r="C123" s="156" t="s">
        <v>236</v>
      </c>
      <c r="D123" s="658"/>
      <c r="E123" s="659"/>
      <c r="F123" s="659"/>
      <c r="G123" s="659"/>
      <c r="H123" s="659"/>
      <c r="I123" s="659"/>
      <c r="J123" s="659"/>
      <c r="K123" s="659"/>
      <c r="L123" s="659"/>
      <c r="M123" s="659"/>
      <c r="N123" s="659"/>
      <c r="O123" s="659"/>
      <c r="P123" s="659"/>
      <c r="Q123" s="659"/>
      <c r="R123" s="38"/>
      <c r="S123" s="27"/>
      <c r="T123" s="27"/>
      <c r="U123" s="27"/>
      <c r="V123" s="27"/>
    </row>
    <row r="124" spans="3:22" ht="21.75" customHeight="1" x14ac:dyDescent="0.35">
      <c r="C124" s="156" t="s">
        <v>237</v>
      </c>
      <c r="D124" s="658"/>
      <c r="E124" s="659"/>
      <c r="F124" s="659"/>
      <c r="G124" s="659"/>
      <c r="H124" s="659"/>
      <c r="I124" s="659"/>
      <c r="J124" s="659"/>
      <c r="K124" s="659"/>
      <c r="L124" s="659"/>
      <c r="M124" s="659"/>
      <c r="N124" s="659"/>
      <c r="O124" s="659"/>
      <c r="P124" s="659"/>
      <c r="Q124" s="659"/>
      <c r="R124" s="38"/>
      <c r="S124" s="27"/>
      <c r="T124" s="27"/>
      <c r="U124" s="27"/>
      <c r="V124" s="27"/>
    </row>
    <row r="125" spans="3:22" ht="21.75" customHeight="1" x14ac:dyDescent="0.35">
      <c r="C125" s="156" t="s">
        <v>238</v>
      </c>
      <c r="D125" s="658"/>
      <c r="E125" s="659"/>
      <c r="F125" s="659"/>
      <c r="G125" s="659"/>
      <c r="H125" s="659"/>
      <c r="I125" s="659"/>
      <c r="J125" s="659"/>
      <c r="K125" s="659"/>
      <c r="L125" s="659"/>
      <c r="M125" s="659"/>
      <c r="N125" s="659"/>
      <c r="O125" s="659"/>
      <c r="P125" s="659"/>
      <c r="Q125" s="659"/>
      <c r="R125" s="38"/>
      <c r="S125" s="27"/>
      <c r="T125" s="27"/>
      <c r="U125" s="27"/>
      <c r="V125" s="27"/>
    </row>
    <row r="126" spans="3:22" ht="21.75" customHeight="1" x14ac:dyDescent="0.35">
      <c r="C126" s="156" t="s">
        <v>265</v>
      </c>
      <c r="D126" s="658"/>
      <c r="E126" s="659"/>
      <c r="F126" s="659"/>
      <c r="G126" s="659"/>
      <c r="H126" s="659"/>
      <c r="I126" s="659"/>
      <c r="J126" s="659"/>
      <c r="K126" s="659"/>
      <c r="L126" s="659"/>
      <c r="M126" s="659"/>
      <c r="N126" s="659"/>
      <c r="O126" s="659"/>
      <c r="P126" s="659"/>
      <c r="Q126" s="659"/>
      <c r="R126" s="38"/>
      <c r="S126" s="27"/>
      <c r="T126" s="27"/>
      <c r="U126" s="27"/>
      <c r="V126" s="27"/>
    </row>
    <row r="127" spans="3:22" ht="21.75" customHeight="1" x14ac:dyDescent="0.35">
      <c r="C127" s="156" t="s">
        <v>266</v>
      </c>
      <c r="D127" s="658"/>
      <c r="E127" s="659"/>
      <c r="F127" s="659"/>
      <c r="G127" s="659"/>
      <c r="H127" s="659"/>
      <c r="I127" s="659"/>
      <c r="J127" s="659"/>
      <c r="K127" s="659"/>
      <c r="L127" s="659"/>
      <c r="M127" s="659"/>
      <c r="N127" s="659"/>
      <c r="O127" s="659"/>
      <c r="P127" s="659"/>
      <c r="Q127" s="659"/>
      <c r="R127" s="38"/>
      <c r="S127" s="27"/>
      <c r="T127" s="27"/>
      <c r="U127" s="27"/>
      <c r="V127" s="27"/>
    </row>
    <row r="128" spans="3:22" ht="21.75" customHeight="1" x14ac:dyDescent="0.35">
      <c r="C128" s="156" t="s">
        <v>267</v>
      </c>
      <c r="D128" s="658"/>
      <c r="E128" s="659"/>
      <c r="F128" s="659"/>
      <c r="G128" s="659"/>
      <c r="H128" s="659"/>
      <c r="I128" s="659"/>
      <c r="J128" s="659"/>
      <c r="K128" s="659"/>
      <c r="L128" s="659"/>
      <c r="M128" s="659"/>
      <c r="N128" s="659"/>
      <c r="O128" s="659"/>
      <c r="P128" s="659"/>
      <c r="Q128" s="659"/>
      <c r="R128" s="38"/>
      <c r="S128" s="27"/>
      <c r="T128" s="27"/>
      <c r="U128" s="27"/>
      <c r="V128" s="27"/>
    </row>
    <row r="129" spans="1:22" ht="21.75" customHeight="1" x14ac:dyDescent="0.35">
      <c r="C129" s="156" t="s">
        <v>268</v>
      </c>
      <c r="D129" s="658"/>
      <c r="E129" s="659"/>
      <c r="F129" s="659"/>
      <c r="G129" s="659"/>
      <c r="H129" s="659"/>
      <c r="I129" s="659"/>
      <c r="J129" s="659"/>
      <c r="K129" s="659"/>
      <c r="L129" s="659"/>
      <c r="M129" s="659"/>
      <c r="N129" s="659"/>
      <c r="O129" s="659"/>
      <c r="P129" s="659"/>
      <c r="Q129" s="659"/>
      <c r="R129" s="38"/>
      <c r="S129" s="27"/>
      <c r="T129" s="27"/>
      <c r="U129" s="27"/>
      <c r="V129" s="27"/>
    </row>
    <row r="130" spans="1:22" ht="21.75" customHeight="1" x14ac:dyDescent="0.35">
      <c r="C130" s="156" t="s">
        <v>269</v>
      </c>
      <c r="D130" s="658"/>
      <c r="E130" s="659"/>
      <c r="F130" s="659"/>
      <c r="G130" s="659"/>
      <c r="H130" s="659"/>
      <c r="I130" s="659"/>
      <c r="J130" s="659"/>
      <c r="K130" s="659"/>
      <c r="L130" s="659"/>
      <c r="M130" s="659"/>
      <c r="N130" s="659"/>
      <c r="O130" s="659"/>
      <c r="P130" s="659"/>
      <c r="Q130" s="659"/>
      <c r="R130" s="38"/>
      <c r="S130" s="27"/>
      <c r="T130" s="27"/>
      <c r="U130" s="27"/>
      <c r="V130" s="27"/>
    </row>
    <row r="131" spans="1:22" ht="21.75" customHeight="1" x14ac:dyDescent="0.35">
      <c r="C131" s="156" t="s">
        <v>270</v>
      </c>
      <c r="D131" s="658"/>
      <c r="E131" s="659"/>
      <c r="F131" s="659"/>
      <c r="G131" s="659"/>
      <c r="H131" s="659"/>
      <c r="I131" s="659"/>
      <c r="J131" s="659"/>
      <c r="K131" s="659"/>
      <c r="L131" s="659"/>
      <c r="M131" s="659"/>
      <c r="N131" s="659"/>
      <c r="O131" s="659"/>
      <c r="P131" s="659"/>
      <c r="Q131" s="659"/>
      <c r="R131" s="38"/>
      <c r="S131" s="27"/>
      <c r="T131" s="27"/>
      <c r="U131" s="27"/>
      <c r="V131" s="27"/>
    </row>
    <row r="132" spans="1:22" ht="21.75" customHeight="1" x14ac:dyDescent="0.35">
      <c r="C132" s="156" t="s">
        <v>271</v>
      </c>
      <c r="D132" s="658"/>
      <c r="E132" s="659"/>
      <c r="F132" s="659"/>
      <c r="G132" s="659"/>
      <c r="H132" s="659"/>
      <c r="I132" s="659"/>
      <c r="J132" s="659"/>
      <c r="K132" s="659"/>
      <c r="L132" s="659"/>
      <c r="M132" s="659"/>
      <c r="N132" s="659"/>
      <c r="O132" s="659"/>
      <c r="P132" s="659"/>
      <c r="Q132" s="659"/>
      <c r="R132" s="38"/>
      <c r="S132" s="27"/>
      <c r="T132" s="27"/>
      <c r="U132" s="27"/>
      <c r="V132" s="27"/>
    </row>
    <row r="133" spans="1:22" ht="21.75" customHeight="1" x14ac:dyDescent="0.35">
      <c r="C133" s="156" t="s">
        <v>272</v>
      </c>
      <c r="D133" s="658"/>
      <c r="E133" s="659"/>
      <c r="F133" s="659"/>
      <c r="G133" s="659"/>
      <c r="H133" s="659"/>
      <c r="I133" s="659"/>
      <c r="J133" s="659"/>
      <c r="K133" s="659"/>
      <c r="L133" s="659"/>
      <c r="M133" s="659"/>
      <c r="N133" s="659"/>
      <c r="O133" s="659"/>
      <c r="P133" s="659"/>
      <c r="Q133" s="659"/>
      <c r="R133" s="38"/>
      <c r="S133" s="27"/>
      <c r="T133" s="27"/>
      <c r="U133" s="27"/>
      <c r="V133" s="27"/>
    </row>
    <row r="134" spans="1:22" ht="21.75" customHeight="1" x14ac:dyDescent="0.35">
      <c r="C134" s="156" t="s">
        <v>273</v>
      </c>
      <c r="D134" s="658"/>
      <c r="E134" s="659"/>
      <c r="F134" s="659"/>
      <c r="G134" s="659"/>
      <c r="H134" s="659"/>
      <c r="I134" s="659"/>
      <c r="J134" s="659"/>
      <c r="K134" s="659"/>
      <c r="L134" s="659"/>
      <c r="M134" s="659"/>
      <c r="N134" s="659"/>
      <c r="O134" s="659"/>
      <c r="P134" s="659"/>
      <c r="Q134" s="659"/>
      <c r="R134" s="38"/>
      <c r="S134" s="27"/>
      <c r="T134" s="27"/>
      <c r="U134" s="27"/>
      <c r="V134" s="27"/>
    </row>
    <row r="135" spans="1:22" ht="21.75" customHeight="1" x14ac:dyDescent="0.35">
      <c r="C135" s="156" t="s">
        <v>274</v>
      </c>
      <c r="D135" s="658"/>
      <c r="E135" s="659"/>
      <c r="F135" s="659"/>
      <c r="G135" s="659"/>
      <c r="H135" s="659"/>
      <c r="I135" s="659"/>
      <c r="J135" s="659"/>
      <c r="K135" s="659"/>
      <c r="L135" s="659"/>
      <c r="M135" s="659"/>
      <c r="N135" s="659"/>
      <c r="O135" s="659"/>
      <c r="P135" s="659"/>
      <c r="Q135" s="659"/>
      <c r="R135" s="38"/>
      <c r="S135" s="27"/>
      <c r="T135" s="27"/>
      <c r="U135" s="27"/>
      <c r="V135" s="27"/>
    </row>
    <row r="136" spans="1:22" ht="21.75" customHeight="1" x14ac:dyDescent="0.35">
      <c r="C136" s="156" t="s">
        <v>286</v>
      </c>
      <c r="D136" s="658"/>
      <c r="E136" s="659"/>
      <c r="F136" s="659"/>
      <c r="G136" s="659"/>
      <c r="H136" s="659"/>
      <c r="I136" s="659"/>
      <c r="J136" s="659"/>
      <c r="K136" s="659"/>
      <c r="L136" s="659"/>
      <c r="M136" s="659"/>
      <c r="N136" s="659"/>
      <c r="O136" s="659"/>
      <c r="P136" s="659"/>
      <c r="Q136" s="659"/>
      <c r="R136" s="38"/>
      <c r="S136" s="27"/>
      <c r="T136" s="27"/>
      <c r="U136" s="27"/>
      <c r="V136" s="27"/>
    </row>
    <row r="137" spans="1:22" ht="21.75" customHeight="1" x14ac:dyDescent="0.35">
      <c r="C137" s="156" t="s">
        <v>287</v>
      </c>
      <c r="D137" s="658"/>
      <c r="E137" s="659"/>
      <c r="F137" s="659"/>
      <c r="G137" s="659"/>
      <c r="H137" s="659"/>
      <c r="I137" s="659"/>
      <c r="J137" s="659"/>
      <c r="K137" s="659"/>
      <c r="L137" s="659"/>
      <c r="M137" s="659"/>
      <c r="N137" s="659"/>
      <c r="O137" s="659"/>
      <c r="P137" s="659"/>
      <c r="Q137" s="659"/>
      <c r="R137" s="38"/>
      <c r="S137" s="27"/>
      <c r="T137" s="27"/>
      <c r="U137" s="27"/>
      <c r="V137" s="27"/>
    </row>
    <row r="138" spans="1:22" ht="21.75" customHeight="1" x14ac:dyDescent="0.35">
      <c r="C138" s="156" t="s">
        <v>288</v>
      </c>
      <c r="D138" s="658"/>
      <c r="E138" s="659"/>
      <c r="F138" s="659"/>
      <c r="G138" s="659"/>
      <c r="H138" s="659"/>
      <c r="I138" s="659"/>
      <c r="J138" s="659"/>
      <c r="K138" s="659"/>
      <c r="L138" s="659"/>
      <c r="M138" s="659"/>
      <c r="N138" s="659"/>
      <c r="O138" s="659"/>
      <c r="P138" s="659"/>
      <c r="Q138" s="659"/>
      <c r="R138" s="38"/>
      <c r="S138" s="27"/>
      <c r="T138" s="27"/>
      <c r="U138" s="27"/>
      <c r="V138" s="27"/>
    </row>
    <row r="139" spans="1:22" ht="21.75" customHeight="1" x14ac:dyDescent="0.35">
      <c r="C139" s="156" t="s">
        <v>289</v>
      </c>
      <c r="D139" s="658"/>
      <c r="E139" s="659"/>
      <c r="F139" s="659"/>
      <c r="G139" s="659"/>
      <c r="H139" s="659"/>
      <c r="I139" s="659"/>
      <c r="J139" s="659"/>
      <c r="K139" s="659"/>
      <c r="L139" s="659"/>
      <c r="M139" s="659"/>
      <c r="N139" s="659"/>
      <c r="O139" s="659"/>
      <c r="P139" s="659"/>
      <c r="Q139" s="659"/>
      <c r="R139" s="38"/>
      <c r="S139" s="27"/>
      <c r="T139" s="27"/>
      <c r="U139" s="27"/>
      <c r="V139" s="27"/>
    </row>
    <row r="140" spans="1:22" ht="21.75" customHeight="1" x14ac:dyDescent="0.35">
      <c r="C140" s="156" t="s">
        <v>290</v>
      </c>
      <c r="D140" s="658"/>
      <c r="E140" s="659"/>
      <c r="F140" s="659"/>
      <c r="G140" s="659"/>
      <c r="H140" s="659"/>
      <c r="I140" s="659"/>
      <c r="J140" s="659"/>
      <c r="K140" s="659"/>
      <c r="L140" s="659"/>
      <c r="M140" s="659"/>
      <c r="N140" s="659"/>
      <c r="O140" s="659"/>
      <c r="P140" s="659"/>
      <c r="Q140" s="659"/>
      <c r="R140" s="38"/>
      <c r="S140" s="27"/>
      <c r="T140" s="27"/>
      <c r="U140" s="27"/>
      <c r="V140" s="27"/>
    </row>
    <row r="141" spans="1:22" ht="21.75" customHeight="1" x14ac:dyDescent="0.35">
      <c r="C141" s="142"/>
      <c r="D141" s="147"/>
      <c r="E141" s="147"/>
      <c r="O141" s="147"/>
      <c r="P141" s="147"/>
      <c r="Q141" s="147"/>
      <c r="R141" s="154"/>
      <c r="S141" s="147"/>
      <c r="T141" s="185"/>
      <c r="U141" s="154"/>
    </row>
    <row r="142" spans="1:22" ht="21.75" customHeight="1" x14ac:dyDescent="0.35">
      <c r="A142" s="169" t="s">
        <v>312</v>
      </c>
      <c r="B142" s="157" t="s">
        <v>313</v>
      </c>
      <c r="C142" s="157"/>
      <c r="O142" s="147"/>
      <c r="P142" s="147"/>
    </row>
    <row r="143" spans="1:22" ht="21.75" customHeight="1" x14ac:dyDescent="0.35">
      <c r="A143" s="169"/>
      <c r="B143" s="157" t="s">
        <v>453</v>
      </c>
      <c r="C143" s="157"/>
      <c r="O143" s="147"/>
      <c r="P143" s="147"/>
    </row>
    <row r="144" spans="1:22" ht="24" customHeight="1" x14ac:dyDescent="0.35">
      <c r="A144" s="169"/>
      <c r="B144" s="157"/>
      <c r="C144" s="665" t="s">
        <v>249</v>
      </c>
      <c r="D144" s="665" t="s">
        <v>250</v>
      </c>
      <c r="E144" s="665" t="s">
        <v>10</v>
      </c>
      <c r="F144" s="679" t="s">
        <v>251</v>
      </c>
      <c r="G144" s="679"/>
      <c r="H144" s="679"/>
      <c r="I144" s="679"/>
      <c r="J144" s="691"/>
      <c r="K144" s="718" t="s">
        <v>304</v>
      </c>
      <c r="L144" s="719"/>
      <c r="M144" s="719"/>
      <c r="N144" s="720"/>
      <c r="O144" s="696" t="s">
        <v>254</v>
      </c>
      <c r="P144" s="674" t="s">
        <v>305</v>
      </c>
      <c r="Q144" s="674"/>
      <c r="R144" s="691"/>
      <c r="S144" s="693" t="s">
        <v>444</v>
      </c>
      <c r="T144" s="666" t="s">
        <v>257</v>
      </c>
    </row>
    <row r="145" spans="3:22" ht="61.9" customHeight="1" x14ac:dyDescent="0.35">
      <c r="C145" s="665"/>
      <c r="D145" s="665"/>
      <c r="E145" s="665"/>
      <c r="F145" s="165" t="s">
        <v>12</v>
      </c>
      <c r="G145" s="161" t="s">
        <v>258</v>
      </c>
      <c r="H145" s="175" t="s">
        <v>259</v>
      </c>
      <c r="I145" s="161" t="s">
        <v>260</v>
      </c>
      <c r="J145" s="692"/>
      <c r="K145" s="694" t="s">
        <v>306</v>
      </c>
      <c r="L145" s="695"/>
      <c r="M145" s="177" t="s">
        <v>307</v>
      </c>
      <c r="N145" s="178" t="s">
        <v>308</v>
      </c>
      <c r="O145" s="697"/>
      <c r="P145" s="165" t="s">
        <v>309</v>
      </c>
      <c r="Q145" s="165" t="s">
        <v>310</v>
      </c>
      <c r="R145" s="692"/>
      <c r="S145" s="693"/>
      <c r="T145" s="666"/>
    </row>
    <row r="146" spans="3:22" ht="21.75" customHeight="1" x14ac:dyDescent="0.35">
      <c r="C146" s="156" t="s">
        <v>234</v>
      </c>
      <c r="D146" s="49"/>
      <c r="E146" s="50"/>
      <c r="F146" s="27"/>
      <c r="G146" s="26"/>
      <c r="H146" s="26"/>
      <c r="I146" s="26"/>
      <c r="J146" s="26"/>
      <c r="K146" s="655"/>
      <c r="L146" s="657"/>
      <c r="M146" s="27"/>
      <c r="N146" s="27"/>
      <c r="O146" s="26" t="b">
        <f>IF(K146="/",0.8,IF(M146="/",0.4,IF('-สอน'!N146="/",0.2)))</f>
        <v>0</v>
      </c>
      <c r="P146" s="53"/>
      <c r="Q146" s="25"/>
      <c r="R146" s="40"/>
      <c r="S146" s="25"/>
      <c r="T146" s="170">
        <f>O146*S146</f>
        <v>0</v>
      </c>
      <c r="U146" s="171"/>
      <c r="V146" s="172"/>
    </row>
    <row r="147" spans="3:22" ht="21.75" customHeight="1" x14ac:dyDescent="0.35">
      <c r="C147" s="156" t="s">
        <v>235</v>
      </c>
      <c r="D147" s="39"/>
      <c r="E147" s="26"/>
      <c r="F147" s="27"/>
      <c r="G147" s="26"/>
      <c r="H147" s="26"/>
      <c r="I147" s="26"/>
      <c r="J147" s="26"/>
      <c r="K147" s="655"/>
      <c r="L147" s="657"/>
      <c r="M147" s="27"/>
      <c r="N147" s="27"/>
      <c r="O147" s="26" t="b">
        <f>IF(K147="/",0.8,IF(M147="/",0.4,IF('-สอน'!N147="/",0.2)))</f>
        <v>0</v>
      </c>
      <c r="P147" s="27"/>
      <c r="Q147" s="25"/>
      <c r="R147" s="40"/>
      <c r="S147" s="25"/>
      <c r="T147" s="170">
        <f>O147*S147</f>
        <v>0</v>
      </c>
      <c r="U147" s="171"/>
      <c r="V147" s="172"/>
    </row>
    <row r="148" spans="3:22" ht="21.75" customHeight="1" x14ac:dyDescent="0.35">
      <c r="C148" s="156" t="s">
        <v>236</v>
      </c>
      <c r="D148" s="39"/>
      <c r="E148" s="26"/>
      <c r="F148" s="27"/>
      <c r="G148" s="26"/>
      <c r="H148" s="26"/>
      <c r="I148" s="26"/>
      <c r="J148" s="26"/>
      <c r="K148" s="655"/>
      <c r="L148" s="657"/>
      <c r="M148" s="27"/>
      <c r="N148" s="27"/>
      <c r="O148" s="26" t="b">
        <f>IF(K148="/",0.8,IF(M148="/",0.4,IF('-สอน'!N148="/",0.2)))</f>
        <v>0</v>
      </c>
      <c r="P148" s="27"/>
      <c r="Q148" s="25"/>
      <c r="R148" s="40"/>
      <c r="S148" s="25"/>
      <c r="T148" s="170">
        <f>O148*S148</f>
        <v>0</v>
      </c>
      <c r="U148" s="171"/>
      <c r="V148" s="172"/>
    </row>
    <row r="149" spans="3:22" ht="21.75" customHeight="1" x14ac:dyDescent="0.35">
      <c r="C149" s="156" t="s">
        <v>237</v>
      </c>
      <c r="D149" s="39"/>
      <c r="E149" s="26"/>
      <c r="F149" s="27"/>
      <c r="G149" s="26"/>
      <c r="H149" s="26"/>
      <c r="I149" s="26"/>
      <c r="J149" s="26"/>
      <c r="K149" s="655"/>
      <c r="L149" s="657"/>
      <c r="M149" s="27"/>
      <c r="N149" s="27"/>
      <c r="O149" s="26" t="b">
        <f>IF(K149="/",0.8,IF(M149="/",0.4,IF('-สอน'!N149="/",0.2)))</f>
        <v>0</v>
      </c>
      <c r="P149" s="27"/>
      <c r="Q149" s="25"/>
      <c r="R149" s="40"/>
      <c r="S149" s="25"/>
      <c r="T149" s="170">
        <f>O149*S149</f>
        <v>0</v>
      </c>
      <c r="U149" s="171"/>
      <c r="V149" s="172"/>
    </row>
    <row r="150" spans="3:22" ht="21.75" customHeight="1" x14ac:dyDescent="0.35">
      <c r="C150" s="156" t="s">
        <v>238</v>
      </c>
      <c r="D150" s="39"/>
      <c r="E150" s="26"/>
      <c r="F150" s="27"/>
      <c r="G150" s="26"/>
      <c r="H150" s="26"/>
      <c r="I150" s="26"/>
      <c r="J150" s="26"/>
      <c r="K150" s="30"/>
      <c r="L150" s="31"/>
      <c r="M150" s="27"/>
      <c r="N150" s="27"/>
      <c r="O150" s="26" t="b">
        <f>IF(K150="/",0.8,IF(M150="/",0.4,IF('-สอน'!N150="/",0.2)))</f>
        <v>0</v>
      </c>
      <c r="P150" s="27"/>
      <c r="Q150" s="25"/>
      <c r="R150" s="40"/>
      <c r="S150" s="25"/>
      <c r="T150" s="170">
        <f>O150*S150</f>
        <v>0</v>
      </c>
      <c r="U150" s="171"/>
      <c r="V150" s="172"/>
    </row>
    <row r="151" spans="3:22" ht="21.75" customHeight="1" x14ac:dyDescent="0.35">
      <c r="C151" s="662" t="s">
        <v>275</v>
      </c>
      <c r="D151" s="662"/>
      <c r="E151" s="662"/>
      <c r="F151" s="662"/>
      <c r="G151" s="662"/>
      <c r="H151" s="662"/>
      <c r="I151" s="662"/>
      <c r="J151" s="662"/>
      <c r="K151" s="662"/>
      <c r="L151" s="662"/>
      <c r="M151" s="662"/>
      <c r="N151" s="662"/>
      <c r="O151" s="662"/>
      <c r="P151" s="662"/>
      <c r="Q151" s="662"/>
      <c r="R151" s="662"/>
      <c r="S151" s="662"/>
      <c r="T151" s="164">
        <f>SUM(T146:T150)</f>
        <v>0</v>
      </c>
      <c r="U151" s="171"/>
      <c r="V151" s="172"/>
    </row>
    <row r="152" spans="3:22" s="179" customFormat="1" ht="5.45" customHeight="1" x14ac:dyDescent="0.35">
      <c r="C152" s="180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2"/>
      <c r="U152" s="183"/>
      <c r="V152" s="184"/>
    </row>
    <row r="153" spans="3:22" ht="21.75" customHeight="1" x14ac:dyDescent="0.35">
      <c r="C153" s="681" t="s">
        <v>249</v>
      </c>
      <c r="D153" s="682" t="s">
        <v>311</v>
      </c>
      <c r="E153" s="683"/>
      <c r="F153" s="683"/>
      <c r="G153" s="683"/>
      <c r="H153" s="683"/>
      <c r="I153" s="683"/>
      <c r="J153" s="683"/>
      <c r="K153" s="683"/>
      <c r="L153" s="683"/>
      <c r="M153" s="683"/>
      <c r="N153" s="683"/>
      <c r="O153" s="683"/>
      <c r="P153" s="683"/>
      <c r="Q153" s="683"/>
      <c r="R153" s="684"/>
      <c r="S153" s="688" t="s">
        <v>304</v>
      </c>
      <c r="T153" s="688"/>
      <c r="U153" s="688"/>
      <c r="V153" s="688"/>
    </row>
    <row r="154" spans="3:22" ht="21.75" customHeight="1" x14ac:dyDescent="0.35">
      <c r="C154" s="681"/>
      <c r="D154" s="685"/>
      <c r="E154" s="686"/>
      <c r="F154" s="686"/>
      <c r="G154" s="686"/>
      <c r="H154" s="686"/>
      <c r="I154" s="686"/>
      <c r="J154" s="686"/>
      <c r="K154" s="686"/>
      <c r="L154" s="686"/>
      <c r="M154" s="686"/>
      <c r="N154" s="686"/>
      <c r="O154" s="686"/>
      <c r="P154" s="686"/>
      <c r="Q154" s="686"/>
      <c r="R154" s="687"/>
      <c r="S154" s="176" t="s">
        <v>306</v>
      </c>
      <c r="T154" s="176" t="s">
        <v>307</v>
      </c>
      <c r="U154" s="138"/>
      <c r="V154" s="176" t="s">
        <v>308</v>
      </c>
    </row>
    <row r="155" spans="3:22" ht="21.75" customHeight="1" x14ac:dyDescent="0.35">
      <c r="C155" s="156" t="s">
        <v>234</v>
      </c>
      <c r="D155" s="658"/>
      <c r="E155" s="659"/>
      <c r="F155" s="659"/>
      <c r="G155" s="659"/>
      <c r="H155" s="659"/>
      <c r="I155" s="659"/>
      <c r="J155" s="659"/>
      <c r="K155" s="659"/>
      <c r="L155" s="659"/>
      <c r="M155" s="659"/>
      <c r="N155" s="659"/>
      <c r="O155" s="659"/>
      <c r="P155" s="659"/>
      <c r="Q155" s="659"/>
      <c r="R155" s="38"/>
      <c r="S155" s="51"/>
      <c r="T155" s="49"/>
      <c r="U155" s="49"/>
      <c r="V155" s="49"/>
    </row>
    <row r="156" spans="3:22" ht="21.75" customHeight="1" x14ac:dyDescent="0.35">
      <c r="C156" s="156" t="s">
        <v>235</v>
      </c>
      <c r="D156" s="658"/>
      <c r="E156" s="659"/>
      <c r="F156" s="659"/>
      <c r="G156" s="659"/>
      <c r="H156" s="659"/>
      <c r="I156" s="659"/>
      <c r="J156" s="659"/>
      <c r="K156" s="659"/>
      <c r="L156" s="659"/>
      <c r="M156" s="659"/>
      <c r="N156" s="659"/>
      <c r="O156" s="659"/>
      <c r="P156" s="659"/>
      <c r="Q156" s="659"/>
      <c r="R156" s="38"/>
      <c r="S156" s="51"/>
      <c r="T156" s="51"/>
      <c r="U156" s="51"/>
      <c r="V156" s="51"/>
    </row>
    <row r="157" spans="3:22" ht="21.75" customHeight="1" x14ac:dyDescent="0.35">
      <c r="C157" s="156" t="s">
        <v>236</v>
      </c>
      <c r="D157" s="658"/>
      <c r="E157" s="659"/>
      <c r="F157" s="659"/>
      <c r="G157" s="659"/>
      <c r="H157" s="659"/>
      <c r="I157" s="659"/>
      <c r="J157" s="659"/>
      <c r="K157" s="659"/>
      <c r="L157" s="659"/>
      <c r="M157" s="659"/>
      <c r="N157" s="659"/>
      <c r="O157" s="659"/>
      <c r="P157" s="659"/>
      <c r="Q157" s="659"/>
      <c r="R157" s="38"/>
      <c r="S157" s="51"/>
      <c r="T157" s="51"/>
      <c r="U157" s="51"/>
      <c r="V157" s="51"/>
    </row>
    <row r="158" spans="3:22" ht="21.75" customHeight="1" x14ac:dyDescent="0.35">
      <c r="C158" s="156" t="s">
        <v>237</v>
      </c>
      <c r="D158" s="658"/>
      <c r="E158" s="659"/>
      <c r="F158" s="659"/>
      <c r="G158" s="659"/>
      <c r="H158" s="659"/>
      <c r="I158" s="659"/>
      <c r="J158" s="659"/>
      <c r="K158" s="659"/>
      <c r="L158" s="659"/>
      <c r="M158" s="659"/>
      <c r="N158" s="659"/>
      <c r="O158" s="659"/>
      <c r="P158" s="659"/>
      <c r="Q158" s="659"/>
      <c r="R158" s="38"/>
      <c r="S158" s="51"/>
      <c r="T158" s="51"/>
      <c r="U158" s="51"/>
      <c r="V158" s="51"/>
    </row>
    <row r="159" spans="3:22" ht="21.75" customHeight="1" x14ac:dyDescent="0.35">
      <c r="C159" s="156" t="s">
        <v>238</v>
      </c>
      <c r="D159" s="658"/>
      <c r="E159" s="659"/>
      <c r="F159" s="659"/>
      <c r="G159" s="659"/>
      <c r="H159" s="659"/>
      <c r="I159" s="659"/>
      <c r="J159" s="659"/>
      <c r="K159" s="659"/>
      <c r="L159" s="659"/>
      <c r="M159" s="659"/>
      <c r="N159" s="659"/>
      <c r="O159" s="659"/>
      <c r="P159" s="659"/>
      <c r="Q159" s="659"/>
      <c r="R159" s="38"/>
      <c r="S159" s="51"/>
      <c r="T159" s="51"/>
      <c r="U159" s="51"/>
      <c r="V159" s="51"/>
    </row>
    <row r="160" spans="3:22" ht="21.75" customHeight="1" x14ac:dyDescent="0.35">
      <c r="C160" s="156" t="s">
        <v>265</v>
      </c>
      <c r="D160" s="658"/>
      <c r="E160" s="659"/>
      <c r="F160" s="659"/>
      <c r="G160" s="659"/>
      <c r="H160" s="659"/>
      <c r="I160" s="659"/>
      <c r="J160" s="659"/>
      <c r="K160" s="659"/>
      <c r="L160" s="659"/>
      <c r="M160" s="659"/>
      <c r="N160" s="659"/>
      <c r="O160" s="659"/>
      <c r="P160" s="659"/>
      <c r="Q160" s="659"/>
      <c r="R160" s="38"/>
      <c r="S160" s="51"/>
      <c r="T160" s="51"/>
      <c r="U160" s="51"/>
      <c r="V160" s="51"/>
    </row>
    <row r="161" spans="1:22" ht="21.75" customHeight="1" x14ac:dyDescent="0.35">
      <c r="C161" s="156" t="s">
        <v>266</v>
      </c>
      <c r="D161" s="658"/>
      <c r="E161" s="659"/>
      <c r="F161" s="659"/>
      <c r="G161" s="659"/>
      <c r="H161" s="659"/>
      <c r="I161" s="659"/>
      <c r="J161" s="659"/>
      <c r="K161" s="659"/>
      <c r="L161" s="659"/>
      <c r="M161" s="659"/>
      <c r="N161" s="659"/>
      <c r="O161" s="659"/>
      <c r="P161" s="659"/>
      <c r="Q161" s="659"/>
      <c r="R161" s="38"/>
      <c r="S161" s="51"/>
      <c r="T161" s="51"/>
      <c r="U161" s="51"/>
      <c r="V161" s="51"/>
    </row>
    <row r="162" spans="1:22" ht="21.75" customHeight="1" x14ac:dyDescent="0.35">
      <c r="C162" s="156" t="s">
        <v>267</v>
      </c>
      <c r="D162" s="658"/>
      <c r="E162" s="659"/>
      <c r="F162" s="659"/>
      <c r="G162" s="659"/>
      <c r="H162" s="659"/>
      <c r="I162" s="659"/>
      <c r="J162" s="659"/>
      <c r="K162" s="659"/>
      <c r="L162" s="659"/>
      <c r="M162" s="659"/>
      <c r="N162" s="659"/>
      <c r="O162" s="659"/>
      <c r="P162" s="659"/>
      <c r="Q162" s="659"/>
      <c r="R162" s="38"/>
      <c r="S162" s="51"/>
      <c r="T162" s="51"/>
      <c r="U162" s="51"/>
      <c r="V162" s="51"/>
    </row>
    <row r="163" spans="1:22" ht="21.75" customHeight="1" x14ac:dyDescent="0.35">
      <c r="C163" s="156" t="s">
        <v>268</v>
      </c>
      <c r="D163" s="658"/>
      <c r="E163" s="659"/>
      <c r="F163" s="659"/>
      <c r="G163" s="659"/>
      <c r="H163" s="659"/>
      <c r="I163" s="659"/>
      <c r="J163" s="659"/>
      <c r="K163" s="659"/>
      <c r="L163" s="659"/>
      <c r="M163" s="659"/>
      <c r="N163" s="659"/>
      <c r="O163" s="659"/>
      <c r="P163" s="659"/>
      <c r="Q163" s="659"/>
      <c r="R163" s="38"/>
      <c r="S163" s="51"/>
      <c r="T163" s="51"/>
      <c r="U163" s="51"/>
      <c r="V163" s="51"/>
    </row>
    <row r="164" spans="1:22" ht="21.75" customHeight="1" x14ac:dyDescent="0.35">
      <c r="C164" s="156" t="s">
        <v>269</v>
      </c>
      <c r="D164" s="658"/>
      <c r="E164" s="659"/>
      <c r="F164" s="659"/>
      <c r="G164" s="659"/>
      <c r="H164" s="659"/>
      <c r="I164" s="659"/>
      <c r="J164" s="659"/>
      <c r="K164" s="659"/>
      <c r="L164" s="659"/>
      <c r="M164" s="659"/>
      <c r="N164" s="659"/>
      <c r="O164" s="659"/>
      <c r="P164" s="659"/>
      <c r="Q164" s="659"/>
      <c r="R164" s="38"/>
      <c r="S164" s="51"/>
      <c r="T164" s="51"/>
      <c r="U164" s="51"/>
      <c r="V164" s="51"/>
    </row>
    <row r="165" spans="1:22" ht="21.75" customHeight="1" x14ac:dyDescent="0.35">
      <c r="C165" s="156" t="s">
        <v>270</v>
      </c>
      <c r="D165" s="658"/>
      <c r="E165" s="659"/>
      <c r="F165" s="659"/>
      <c r="G165" s="659"/>
      <c r="H165" s="659"/>
      <c r="I165" s="659"/>
      <c r="J165" s="659"/>
      <c r="K165" s="659"/>
      <c r="L165" s="659"/>
      <c r="M165" s="659"/>
      <c r="N165" s="659"/>
      <c r="O165" s="659"/>
      <c r="P165" s="659"/>
      <c r="Q165" s="659"/>
      <c r="R165" s="38"/>
      <c r="S165" s="51"/>
      <c r="T165" s="51"/>
      <c r="U165" s="51"/>
      <c r="V165" s="51"/>
    </row>
    <row r="166" spans="1:22" ht="21.75" customHeight="1" x14ac:dyDescent="0.35">
      <c r="C166" s="156" t="s">
        <v>271</v>
      </c>
      <c r="D166" s="658"/>
      <c r="E166" s="659"/>
      <c r="F166" s="659"/>
      <c r="G166" s="659"/>
      <c r="H166" s="659"/>
      <c r="I166" s="659"/>
      <c r="J166" s="659"/>
      <c r="K166" s="659"/>
      <c r="L166" s="659"/>
      <c r="M166" s="659"/>
      <c r="N166" s="659"/>
      <c r="O166" s="659"/>
      <c r="P166" s="659"/>
      <c r="Q166" s="659"/>
      <c r="R166" s="38"/>
      <c r="S166" s="51"/>
      <c r="T166" s="51"/>
      <c r="U166" s="51"/>
      <c r="V166" s="51"/>
    </row>
    <row r="167" spans="1:22" ht="21.75" customHeight="1" x14ac:dyDescent="0.35">
      <c r="C167" s="156" t="s">
        <v>272</v>
      </c>
      <c r="D167" s="658"/>
      <c r="E167" s="659"/>
      <c r="F167" s="659"/>
      <c r="G167" s="659"/>
      <c r="H167" s="659"/>
      <c r="I167" s="659"/>
      <c r="J167" s="659"/>
      <c r="K167" s="659"/>
      <c r="L167" s="659"/>
      <c r="M167" s="659"/>
      <c r="N167" s="659"/>
      <c r="O167" s="659"/>
      <c r="P167" s="659"/>
      <c r="Q167" s="659"/>
      <c r="R167" s="38"/>
      <c r="S167" s="51"/>
      <c r="T167" s="51"/>
      <c r="U167" s="51"/>
      <c r="V167" s="51"/>
    </row>
    <row r="168" spans="1:22" ht="21.75" customHeight="1" x14ac:dyDescent="0.35">
      <c r="C168" s="156" t="s">
        <v>273</v>
      </c>
      <c r="D168" s="658"/>
      <c r="E168" s="659"/>
      <c r="F168" s="659"/>
      <c r="G168" s="659"/>
      <c r="H168" s="659"/>
      <c r="I168" s="659"/>
      <c r="J168" s="659"/>
      <c r="K168" s="659"/>
      <c r="L168" s="659"/>
      <c r="M168" s="659"/>
      <c r="N168" s="659"/>
      <c r="O168" s="659"/>
      <c r="P168" s="659"/>
      <c r="Q168" s="659"/>
      <c r="R168" s="38"/>
      <c r="S168" s="51"/>
      <c r="T168" s="51"/>
      <c r="U168" s="51"/>
      <c r="V168" s="51"/>
    </row>
    <row r="169" spans="1:22" ht="21.75" customHeight="1" x14ac:dyDescent="0.35">
      <c r="C169" s="156" t="s">
        <v>274</v>
      </c>
      <c r="D169" s="658"/>
      <c r="E169" s="659"/>
      <c r="F169" s="659"/>
      <c r="G169" s="659"/>
      <c r="H169" s="659"/>
      <c r="I169" s="659"/>
      <c r="J169" s="659"/>
      <c r="K169" s="659"/>
      <c r="L169" s="659"/>
      <c r="M169" s="659"/>
      <c r="N169" s="659"/>
      <c r="O169" s="659"/>
      <c r="P169" s="659"/>
      <c r="Q169" s="659"/>
      <c r="R169" s="38"/>
      <c r="S169" s="51"/>
      <c r="T169" s="51"/>
      <c r="U169" s="51"/>
      <c r="V169" s="51"/>
    </row>
    <row r="170" spans="1:22" ht="21.75" customHeight="1" x14ac:dyDescent="0.35">
      <c r="C170" s="156" t="s">
        <v>286</v>
      </c>
      <c r="D170" s="658"/>
      <c r="E170" s="659"/>
      <c r="F170" s="659"/>
      <c r="G170" s="659"/>
      <c r="H170" s="659"/>
      <c r="I170" s="659"/>
      <c r="J170" s="659"/>
      <c r="K170" s="659"/>
      <c r="L170" s="659"/>
      <c r="M170" s="659"/>
      <c r="N170" s="659"/>
      <c r="O170" s="659"/>
      <c r="P170" s="659"/>
      <c r="Q170" s="659"/>
      <c r="R170" s="38"/>
      <c r="S170" s="51"/>
      <c r="T170" s="51"/>
      <c r="U170" s="51"/>
      <c r="V170" s="51"/>
    </row>
    <row r="171" spans="1:22" ht="21.75" customHeight="1" x14ac:dyDescent="0.35">
      <c r="C171" s="156" t="s">
        <v>287</v>
      </c>
      <c r="D171" s="658"/>
      <c r="E171" s="659"/>
      <c r="F171" s="659"/>
      <c r="G171" s="659"/>
      <c r="H171" s="659"/>
      <c r="I171" s="659"/>
      <c r="J171" s="659"/>
      <c r="K171" s="659"/>
      <c r="L171" s="659"/>
      <c r="M171" s="659"/>
      <c r="N171" s="659"/>
      <c r="O171" s="659"/>
      <c r="P171" s="659"/>
      <c r="Q171" s="659"/>
      <c r="R171" s="38"/>
      <c r="S171" s="51"/>
      <c r="T171" s="51"/>
      <c r="U171" s="51"/>
      <c r="V171" s="51"/>
    </row>
    <row r="172" spans="1:22" ht="21.75" customHeight="1" x14ac:dyDescent="0.35">
      <c r="C172" s="156" t="s">
        <v>288</v>
      </c>
      <c r="D172" s="658"/>
      <c r="E172" s="659"/>
      <c r="F172" s="659"/>
      <c r="G172" s="659"/>
      <c r="H172" s="659"/>
      <c r="I172" s="659"/>
      <c r="J172" s="659"/>
      <c r="K172" s="659"/>
      <c r="L172" s="659"/>
      <c r="M172" s="659"/>
      <c r="N172" s="659"/>
      <c r="O172" s="659"/>
      <c r="P172" s="659"/>
      <c r="Q172" s="659"/>
      <c r="R172" s="38"/>
      <c r="S172" s="51"/>
      <c r="T172" s="51"/>
      <c r="U172" s="51"/>
      <c r="V172" s="51"/>
    </row>
    <row r="173" spans="1:22" ht="21.75" customHeight="1" x14ac:dyDescent="0.35">
      <c r="C173" s="156" t="s">
        <v>289</v>
      </c>
      <c r="D173" s="658"/>
      <c r="E173" s="659"/>
      <c r="F173" s="659"/>
      <c r="G173" s="659"/>
      <c r="H173" s="659"/>
      <c r="I173" s="659"/>
      <c r="J173" s="659"/>
      <c r="K173" s="659"/>
      <c r="L173" s="659"/>
      <c r="M173" s="659"/>
      <c r="N173" s="659"/>
      <c r="O173" s="659"/>
      <c r="P173" s="659"/>
      <c r="Q173" s="659"/>
      <c r="R173" s="38"/>
      <c r="S173" s="51"/>
      <c r="T173" s="51"/>
      <c r="U173" s="51"/>
      <c r="V173" s="51"/>
    </row>
    <row r="174" spans="1:22" ht="21.75" customHeight="1" x14ac:dyDescent="0.35">
      <c r="C174" s="156" t="s">
        <v>290</v>
      </c>
      <c r="D174" s="658"/>
      <c r="E174" s="659"/>
      <c r="F174" s="659"/>
      <c r="G174" s="659"/>
      <c r="H174" s="659"/>
      <c r="I174" s="659"/>
      <c r="J174" s="659"/>
      <c r="K174" s="659"/>
      <c r="L174" s="659"/>
      <c r="M174" s="659"/>
      <c r="N174" s="659"/>
      <c r="O174" s="659"/>
      <c r="P174" s="659"/>
      <c r="Q174" s="659"/>
      <c r="R174" s="38"/>
      <c r="S174" s="51"/>
      <c r="T174" s="51"/>
      <c r="U174" s="51"/>
      <c r="V174" s="51"/>
    </row>
    <row r="175" spans="1:22" ht="21.75" customHeight="1" x14ac:dyDescent="0.35">
      <c r="A175" s="169" t="s">
        <v>314</v>
      </c>
      <c r="B175" s="157" t="s">
        <v>315</v>
      </c>
      <c r="C175" s="157"/>
      <c r="O175" s="147"/>
      <c r="P175" s="147"/>
    </row>
    <row r="176" spans="1:22" ht="21.75" customHeight="1" x14ac:dyDescent="0.35">
      <c r="A176" s="169"/>
      <c r="B176" s="157" t="s">
        <v>455</v>
      </c>
      <c r="C176" s="157"/>
      <c r="O176" s="147"/>
      <c r="P176" s="147"/>
    </row>
    <row r="177" spans="1:22" ht="21.75" customHeight="1" x14ac:dyDescent="0.35">
      <c r="A177" s="169"/>
      <c r="B177" s="157" t="s">
        <v>454</v>
      </c>
      <c r="C177" s="157"/>
      <c r="O177" s="147"/>
      <c r="P177" s="147"/>
    </row>
    <row r="178" spans="1:22" ht="41.25" customHeight="1" x14ac:dyDescent="0.35">
      <c r="A178" s="169"/>
      <c r="B178" s="157"/>
      <c r="C178" s="665" t="s">
        <v>249</v>
      </c>
      <c r="D178" s="665" t="s">
        <v>250</v>
      </c>
      <c r="E178" s="665" t="s">
        <v>10</v>
      </c>
      <c r="F178" s="665" t="s">
        <v>251</v>
      </c>
      <c r="G178" s="665"/>
      <c r="H178" s="665"/>
      <c r="I178" s="665"/>
      <c r="J178" s="691"/>
      <c r="K178" s="698" t="s">
        <v>304</v>
      </c>
      <c r="L178" s="699"/>
      <c r="M178" s="699"/>
      <c r="N178" s="700"/>
      <c r="O178" s="696" t="s">
        <v>254</v>
      </c>
      <c r="P178" s="698" t="s">
        <v>305</v>
      </c>
      <c r="Q178" s="700"/>
      <c r="R178" s="691"/>
      <c r="S178" s="693" t="s">
        <v>444</v>
      </c>
      <c r="T178" s="666" t="s">
        <v>257</v>
      </c>
    </row>
    <row r="179" spans="1:22" ht="87" customHeight="1" x14ac:dyDescent="0.35">
      <c r="C179" s="665"/>
      <c r="D179" s="665"/>
      <c r="E179" s="665"/>
      <c r="F179" s="165" t="s">
        <v>12</v>
      </c>
      <c r="G179" s="161" t="s">
        <v>258</v>
      </c>
      <c r="H179" s="175" t="s">
        <v>259</v>
      </c>
      <c r="I179" s="161" t="s">
        <v>260</v>
      </c>
      <c r="J179" s="692"/>
      <c r="K179" s="694" t="s">
        <v>306</v>
      </c>
      <c r="L179" s="695"/>
      <c r="M179" s="177" t="s">
        <v>307</v>
      </c>
      <c r="N179" s="178" t="s">
        <v>308</v>
      </c>
      <c r="O179" s="697"/>
      <c r="P179" s="165" t="s">
        <v>309</v>
      </c>
      <c r="Q179" s="165" t="s">
        <v>310</v>
      </c>
      <c r="R179" s="692"/>
      <c r="S179" s="693"/>
      <c r="T179" s="666"/>
    </row>
    <row r="180" spans="1:22" ht="21.75" customHeight="1" x14ac:dyDescent="0.35">
      <c r="C180" s="156" t="s">
        <v>234</v>
      </c>
      <c r="D180" s="25"/>
      <c r="E180" s="26"/>
      <c r="F180" s="27"/>
      <c r="G180" s="27"/>
      <c r="H180" s="27"/>
      <c r="I180" s="27"/>
      <c r="J180" s="27"/>
      <c r="K180" s="655"/>
      <c r="L180" s="657"/>
      <c r="M180" s="27"/>
      <c r="N180" s="27"/>
      <c r="O180" s="27" t="b">
        <f>IF(K180="/",1.2,IF(L180="/",0.6,IF('-สอน'!M180="/",0.3)))</f>
        <v>0</v>
      </c>
      <c r="P180" s="27"/>
      <c r="Q180" s="25"/>
      <c r="R180" s="28"/>
      <c r="S180" s="37"/>
      <c r="T180" s="170">
        <f>O180*S180</f>
        <v>0</v>
      </c>
      <c r="U180" s="171"/>
      <c r="V180" s="172"/>
    </row>
    <row r="181" spans="1:22" ht="21.75" customHeight="1" x14ac:dyDescent="0.35">
      <c r="C181" s="156" t="s">
        <v>235</v>
      </c>
      <c r="D181" s="25"/>
      <c r="E181" s="26"/>
      <c r="F181" s="27"/>
      <c r="G181" s="27"/>
      <c r="H181" s="27"/>
      <c r="I181" s="27"/>
      <c r="J181" s="27"/>
      <c r="K181" s="655"/>
      <c r="L181" s="657"/>
      <c r="M181" s="27"/>
      <c r="N181" s="27"/>
      <c r="O181" s="27" t="b">
        <f>IF(K181="/",1.2,IF(L181="/",0.6,IF('-สอน'!M181="/",0.3)))</f>
        <v>0</v>
      </c>
      <c r="P181" s="27"/>
      <c r="Q181" s="25"/>
      <c r="R181" s="28"/>
      <c r="S181" s="37"/>
      <c r="T181" s="170">
        <f>O181*S181</f>
        <v>0</v>
      </c>
      <c r="U181" s="171"/>
      <c r="V181" s="172"/>
    </row>
    <row r="182" spans="1:22" ht="21.75" customHeight="1" x14ac:dyDescent="0.35">
      <c r="C182" s="156" t="s">
        <v>236</v>
      </c>
      <c r="D182" s="25"/>
      <c r="E182" s="26"/>
      <c r="F182" s="27"/>
      <c r="G182" s="27"/>
      <c r="H182" s="27"/>
      <c r="I182" s="27"/>
      <c r="J182" s="27"/>
      <c r="K182" s="655"/>
      <c r="L182" s="657"/>
      <c r="M182" s="27"/>
      <c r="N182" s="27"/>
      <c r="O182" s="27" t="b">
        <f>IF(K182="/",1.2,IF(L182="/",0.6,IF('-สอน'!M182="/",0.3)))</f>
        <v>0</v>
      </c>
      <c r="P182" s="27"/>
      <c r="Q182" s="25"/>
      <c r="R182" s="28"/>
      <c r="S182" s="37"/>
      <c r="T182" s="170">
        <f>O182*S182</f>
        <v>0</v>
      </c>
      <c r="U182" s="171"/>
      <c r="V182" s="172"/>
    </row>
    <row r="183" spans="1:22" ht="21.75" customHeight="1" x14ac:dyDescent="0.35">
      <c r="C183" s="156" t="s">
        <v>237</v>
      </c>
      <c r="D183" s="25"/>
      <c r="E183" s="26"/>
      <c r="F183" s="27"/>
      <c r="G183" s="27"/>
      <c r="H183" s="27"/>
      <c r="I183" s="27"/>
      <c r="J183" s="27"/>
      <c r="K183" s="655"/>
      <c r="L183" s="657"/>
      <c r="M183" s="27"/>
      <c r="N183" s="27"/>
      <c r="O183" s="27" t="b">
        <f>IF(K183="/",1.2,IF(L183="/",0.6,IF('-สอน'!M183="/",0.3)))</f>
        <v>0</v>
      </c>
      <c r="P183" s="27"/>
      <c r="Q183" s="25"/>
      <c r="R183" s="28"/>
      <c r="S183" s="37"/>
      <c r="T183" s="170">
        <f>O183*S183</f>
        <v>0</v>
      </c>
      <c r="U183" s="171"/>
      <c r="V183" s="172"/>
    </row>
    <row r="184" spans="1:22" ht="21.75" customHeight="1" x14ac:dyDescent="0.35">
      <c r="C184" s="156" t="s">
        <v>238</v>
      </c>
      <c r="D184" s="25"/>
      <c r="E184" s="26"/>
      <c r="F184" s="27"/>
      <c r="G184" s="27"/>
      <c r="H184" s="27"/>
      <c r="I184" s="27"/>
      <c r="J184" s="27"/>
      <c r="K184" s="655"/>
      <c r="L184" s="657"/>
      <c r="M184" s="27"/>
      <c r="N184" s="27"/>
      <c r="O184" s="27" t="b">
        <f>IF(K184="/",1.2,IF(L184="/",0.6,IF('-สอน'!M184="/",0.3)))</f>
        <v>0</v>
      </c>
      <c r="P184" s="27"/>
      <c r="Q184" s="25"/>
      <c r="R184" s="28"/>
      <c r="S184" s="37"/>
      <c r="T184" s="170">
        <f>O184*S184</f>
        <v>0</v>
      </c>
      <c r="U184" s="171"/>
      <c r="V184" s="172"/>
    </row>
    <row r="185" spans="1:22" ht="21.75" customHeight="1" x14ac:dyDescent="0.35">
      <c r="C185" s="662" t="s">
        <v>275</v>
      </c>
      <c r="D185" s="662"/>
      <c r="E185" s="662"/>
      <c r="F185" s="662"/>
      <c r="G185" s="662"/>
      <c r="H185" s="662"/>
      <c r="I185" s="662"/>
      <c r="J185" s="662"/>
      <c r="K185" s="662"/>
      <c r="L185" s="662"/>
      <c r="M185" s="662"/>
      <c r="N185" s="662"/>
      <c r="O185" s="662"/>
      <c r="P185" s="662"/>
      <c r="Q185" s="662"/>
      <c r="R185" s="662"/>
      <c r="S185" s="662"/>
      <c r="T185" s="164">
        <f>SUM(T180:T184)</f>
        <v>0</v>
      </c>
      <c r="U185" s="171"/>
      <c r="V185" s="172"/>
    </row>
    <row r="186" spans="1:22" ht="6" customHeight="1" x14ac:dyDescent="0.35">
      <c r="C186" s="142"/>
      <c r="D186" s="159"/>
      <c r="E186" s="159"/>
      <c r="F186" s="159"/>
      <c r="G186" s="159"/>
      <c r="H186" s="159"/>
      <c r="I186" s="159"/>
      <c r="J186" s="173"/>
      <c r="K186" s="159"/>
      <c r="L186" s="159"/>
      <c r="M186" s="159"/>
      <c r="N186" s="159"/>
      <c r="O186" s="159"/>
      <c r="P186" s="159"/>
      <c r="Q186" s="159"/>
      <c r="R186" s="173"/>
      <c r="S186" s="159"/>
      <c r="T186" s="174"/>
      <c r="U186" s="171"/>
      <c r="V186" s="172"/>
    </row>
    <row r="187" spans="1:22" ht="21.75" customHeight="1" x14ac:dyDescent="0.35">
      <c r="C187" s="681" t="s">
        <v>249</v>
      </c>
      <c r="D187" s="682" t="s">
        <v>317</v>
      </c>
      <c r="E187" s="683"/>
      <c r="F187" s="683"/>
      <c r="G187" s="683"/>
      <c r="H187" s="683"/>
      <c r="I187" s="683"/>
      <c r="J187" s="683"/>
      <c r="K187" s="683"/>
      <c r="L187" s="683"/>
      <c r="M187" s="683"/>
      <c r="N187" s="683"/>
      <c r="O187" s="683"/>
      <c r="P187" s="683"/>
      <c r="Q187" s="683"/>
      <c r="R187" s="684"/>
      <c r="S187" s="688" t="s">
        <v>304</v>
      </c>
      <c r="T187" s="688"/>
      <c r="U187" s="688"/>
      <c r="V187" s="688"/>
    </row>
    <row r="188" spans="1:22" ht="21.75" customHeight="1" x14ac:dyDescent="0.35">
      <c r="C188" s="681"/>
      <c r="D188" s="685"/>
      <c r="E188" s="686"/>
      <c r="F188" s="686"/>
      <c r="G188" s="686"/>
      <c r="H188" s="686"/>
      <c r="I188" s="686"/>
      <c r="J188" s="686"/>
      <c r="K188" s="686"/>
      <c r="L188" s="686"/>
      <c r="M188" s="686"/>
      <c r="N188" s="686"/>
      <c r="O188" s="686"/>
      <c r="P188" s="686"/>
      <c r="Q188" s="686"/>
      <c r="R188" s="687"/>
      <c r="S188" s="176" t="s">
        <v>306</v>
      </c>
      <c r="T188" s="176" t="s">
        <v>307</v>
      </c>
      <c r="U188" s="138"/>
      <c r="V188" s="176" t="s">
        <v>308</v>
      </c>
    </row>
    <row r="189" spans="1:22" ht="21.75" customHeight="1" x14ac:dyDescent="0.35">
      <c r="C189" s="156" t="s">
        <v>234</v>
      </c>
      <c r="D189" s="658"/>
      <c r="E189" s="659"/>
      <c r="F189" s="659"/>
      <c r="G189" s="659"/>
      <c r="H189" s="659"/>
      <c r="I189" s="659"/>
      <c r="J189" s="659"/>
      <c r="K189" s="659"/>
      <c r="L189" s="659"/>
      <c r="M189" s="659"/>
      <c r="N189" s="659"/>
      <c r="O189" s="659"/>
      <c r="P189" s="659"/>
      <c r="Q189" s="659"/>
      <c r="R189" s="41"/>
      <c r="S189" s="27"/>
      <c r="T189" s="25"/>
      <c r="U189" s="25"/>
      <c r="V189" s="25"/>
    </row>
    <row r="190" spans="1:22" ht="21.75" customHeight="1" x14ac:dyDescent="0.35">
      <c r="C190" s="156" t="s">
        <v>235</v>
      </c>
      <c r="D190" s="658"/>
      <c r="E190" s="659"/>
      <c r="F190" s="659"/>
      <c r="G190" s="659"/>
      <c r="H190" s="659"/>
      <c r="I190" s="659"/>
      <c r="J190" s="659"/>
      <c r="K190" s="659"/>
      <c r="L190" s="659"/>
      <c r="M190" s="659"/>
      <c r="N190" s="659"/>
      <c r="O190" s="659"/>
      <c r="P190" s="659"/>
      <c r="Q190" s="659"/>
      <c r="R190" s="41"/>
      <c r="S190" s="27"/>
      <c r="T190" s="27"/>
      <c r="U190" s="27"/>
      <c r="V190" s="27"/>
    </row>
    <row r="191" spans="1:22" ht="21.75" customHeight="1" x14ac:dyDescent="0.35">
      <c r="C191" s="156" t="s">
        <v>236</v>
      </c>
      <c r="D191" s="658"/>
      <c r="E191" s="659"/>
      <c r="F191" s="659"/>
      <c r="G191" s="659"/>
      <c r="H191" s="659"/>
      <c r="I191" s="659"/>
      <c r="J191" s="659"/>
      <c r="K191" s="659"/>
      <c r="L191" s="659"/>
      <c r="M191" s="659"/>
      <c r="N191" s="659"/>
      <c r="O191" s="659"/>
      <c r="P191" s="659"/>
      <c r="Q191" s="659"/>
      <c r="R191" s="41"/>
      <c r="S191" s="27"/>
      <c r="T191" s="27"/>
      <c r="U191" s="27"/>
      <c r="V191" s="27"/>
    </row>
    <row r="192" spans="1:22" ht="21.75" customHeight="1" x14ac:dyDescent="0.35">
      <c r="C192" s="156" t="s">
        <v>237</v>
      </c>
      <c r="D192" s="658"/>
      <c r="E192" s="659"/>
      <c r="F192" s="659"/>
      <c r="G192" s="659"/>
      <c r="H192" s="659"/>
      <c r="I192" s="659"/>
      <c r="J192" s="659"/>
      <c r="K192" s="659"/>
      <c r="L192" s="659"/>
      <c r="M192" s="659"/>
      <c r="N192" s="659"/>
      <c r="O192" s="659"/>
      <c r="P192" s="659"/>
      <c r="Q192" s="659"/>
      <c r="R192" s="41"/>
      <c r="S192" s="27"/>
      <c r="T192" s="27"/>
      <c r="U192" s="27"/>
      <c r="V192" s="27"/>
    </row>
    <row r="193" spans="1:22" ht="21.75" customHeight="1" x14ac:dyDescent="0.35">
      <c r="C193" s="156" t="s">
        <v>238</v>
      </c>
      <c r="D193" s="658"/>
      <c r="E193" s="659"/>
      <c r="F193" s="659"/>
      <c r="G193" s="659"/>
      <c r="H193" s="659"/>
      <c r="I193" s="659"/>
      <c r="J193" s="659"/>
      <c r="K193" s="659"/>
      <c r="L193" s="659"/>
      <c r="M193" s="659"/>
      <c r="N193" s="659"/>
      <c r="O193" s="659"/>
      <c r="P193" s="659"/>
      <c r="Q193" s="659"/>
      <c r="R193" s="41"/>
      <c r="S193" s="27"/>
      <c r="T193" s="27"/>
      <c r="U193" s="27"/>
      <c r="V193" s="27"/>
    </row>
    <row r="194" spans="1:22" ht="21.75" customHeight="1" x14ac:dyDescent="0.35">
      <c r="C194" s="156" t="s">
        <v>265</v>
      </c>
      <c r="D194" s="658"/>
      <c r="E194" s="659"/>
      <c r="F194" s="659"/>
      <c r="G194" s="659"/>
      <c r="H194" s="659"/>
      <c r="I194" s="659"/>
      <c r="J194" s="659"/>
      <c r="K194" s="659"/>
      <c r="L194" s="659"/>
      <c r="M194" s="659"/>
      <c r="N194" s="659"/>
      <c r="O194" s="659"/>
      <c r="P194" s="659"/>
      <c r="Q194" s="659"/>
      <c r="R194" s="41"/>
      <c r="S194" s="27"/>
      <c r="T194" s="27"/>
      <c r="U194" s="27"/>
      <c r="V194" s="27"/>
    </row>
    <row r="195" spans="1:22" ht="21.75" customHeight="1" x14ac:dyDescent="0.35">
      <c r="C195" s="156" t="s">
        <v>266</v>
      </c>
      <c r="D195" s="658"/>
      <c r="E195" s="659"/>
      <c r="F195" s="659"/>
      <c r="G195" s="659"/>
      <c r="H195" s="659"/>
      <c r="I195" s="659"/>
      <c r="J195" s="659"/>
      <c r="K195" s="659"/>
      <c r="L195" s="659"/>
      <c r="M195" s="659"/>
      <c r="N195" s="659"/>
      <c r="O195" s="659"/>
      <c r="P195" s="659"/>
      <c r="Q195" s="659"/>
      <c r="R195" s="41"/>
      <c r="S195" s="27"/>
      <c r="T195" s="27"/>
      <c r="U195" s="27"/>
      <c r="V195" s="27"/>
    </row>
    <row r="196" spans="1:22" ht="21.75" customHeight="1" x14ac:dyDescent="0.35">
      <c r="C196" s="156" t="s">
        <v>267</v>
      </c>
      <c r="D196" s="658"/>
      <c r="E196" s="659"/>
      <c r="F196" s="659"/>
      <c r="G196" s="659"/>
      <c r="H196" s="659"/>
      <c r="I196" s="659"/>
      <c r="J196" s="659"/>
      <c r="K196" s="659"/>
      <c r="L196" s="659"/>
      <c r="M196" s="659"/>
      <c r="N196" s="659"/>
      <c r="O196" s="659"/>
      <c r="P196" s="659"/>
      <c r="Q196" s="659"/>
      <c r="R196" s="41"/>
      <c r="S196" s="27"/>
      <c r="T196" s="27"/>
      <c r="U196" s="27"/>
      <c r="V196" s="27"/>
    </row>
    <row r="197" spans="1:22" ht="21.75" customHeight="1" x14ac:dyDescent="0.35">
      <c r="C197" s="156" t="s">
        <v>268</v>
      </c>
      <c r="D197" s="658"/>
      <c r="E197" s="659"/>
      <c r="F197" s="659"/>
      <c r="G197" s="659"/>
      <c r="H197" s="659"/>
      <c r="I197" s="659"/>
      <c r="J197" s="659"/>
      <c r="K197" s="659"/>
      <c r="L197" s="659"/>
      <c r="M197" s="659"/>
      <c r="N197" s="659"/>
      <c r="O197" s="659"/>
      <c r="P197" s="659"/>
      <c r="Q197" s="659"/>
      <c r="R197" s="41"/>
      <c r="S197" s="27"/>
      <c r="T197" s="27"/>
      <c r="U197" s="27"/>
      <c r="V197" s="27"/>
    </row>
    <row r="198" spans="1:22" ht="21.75" customHeight="1" x14ac:dyDescent="0.35">
      <c r="C198" s="156" t="s">
        <v>269</v>
      </c>
      <c r="D198" s="658"/>
      <c r="E198" s="659"/>
      <c r="F198" s="659"/>
      <c r="G198" s="659"/>
      <c r="H198" s="659"/>
      <c r="I198" s="659"/>
      <c r="J198" s="659"/>
      <c r="K198" s="659"/>
      <c r="L198" s="659"/>
      <c r="M198" s="659"/>
      <c r="N198" s="659"/>
      <c r="O198" s="659"/>
      <c r="P198" s="659"/>
      <c r="Q198" s="659"/>
      <c r="R198" s="41"/>
      <c r="S198" s="27"/>
      <c r="T198" s="27"/>
      <c r="U198" s="27"/>
      <c r="V198" s="27"/>
    </row>
    <row r="199" spans="1:22" ht="21.75" customHeight="1" x14ac:dyDescent="0.35">
      <c r="A199" s="169"/>
      <c r="B199" s="157" t="s">
        <v>316</v>
      </c>
      <c r="C199" s="157"/>
      <c r="O199" s="147"/>
      <c r="P199" s="147"/>
    </row>
    <row r="200" spans="1:22" ht="24" customHeight="1" x14ac:dyDescent="0.35">
      <c r="A200" s="169"/>
      <c r="B200" s="157"/>
      <c r="C200" s="665" t="s">
        <v>249</v>
      </c>
      <c r="D200" s="665" t="s">
        <v>250</v>
      </c>
      <c r="E200" s="665" t="s">
        <v>10</v>
      </c>
      <c r="F200" s="679" t="s">
        <v>251</v>
      </c>
      <c r="G200" s="679"/>
      <c r="H200" s="679"/>
      <c r="I200" s="679"/>
      <c r="J200" s="691"/>
      <c r="K200" s="718" t="s">
        <v>304</v>
      </c>
      <c r="L200" s="719"/>
      <c r="M200" s="719"/>
      <c r="N200" s="720"/>
      <c r="O200" s="696" t="s">
        <v>254</v>
      </c>
      <c r="P200" s="698" t="s">
        <v>305</v>
      </c>
      <c r="Q200" s="700"/>
      <c r="R200" s="691"/>
      <c r="S200" s="693" t="s">
        <v>444</v>
      </c>
      <c r="T200" s="666" t="s">
        <v>257</v>
      </c>
    </row>
    <row r="201" spans="1:22" ht="87" customHeight="1" x14ac:dyDescent="0.35">
      <c r="C201" s="665"/>
      <c r="D201" s="665"/>
      <c r="E201" s="665"/>
      <c r="F201" s="165" t="s">
        <v>12</v>
      </c>
      <c r="G201" s="161" t="s">
        <v>258</v>
      </c>
      <c r="H201" s="175" t="s">
        <v>259</v>
      </c>
      <c r="I201" s="161" t="s">
        <v>260</v>
      </c>
      <c r="J201" s="692"/>
      <c r="K201" s="694" t="s">
        <v>306</v>
      </c>
      <c r="L201" s="695"/>
      <c r="M201" s="177" t="s">
        <v>307</v>
      </c>
      <c r="N201" s="178" t="s">
        <v>308</v>
      </c>
      <c r="O201" s="697"/>
      <c r="P201" s="165" t="s">
        <v>309</v>
      </c>
      <c r="Q201" s="165" t="s">
        <v>310</v>
      </c>
      <c r="R201" s="692"/>
      <c r="S201" s="693"/>
      <c r="T201" s="666"/>
    </row>
    <row r="202" spans="1:22" ht="21.75" customHeight="1" x14ac:dyDescent="0.35">
      <c r="C202" s="156" t="s">
        <v>234</v>
      </c>
      <c r="D202" s="25"/>
      <c r="E202" s="26"/>
      <c r="F202" s="27"/>
      <c r="G202" s="27"/>
      <c r="H202" s="27"/>
      <c r="I202" s="27"/>
      <c r="J202" s="27"/>
      <c r="K202" s="655"/>
      <c r="L202" s="657"/>
      <c r="M202" s="27"/>
      <c r="N202" s="27"/>
      <c r="O202" s="27" t="b">
        <f>IF(K202="/",1.6,IF(L202="/",0.8,IF('-สอน'!M202="/",0.4)))</f>
        <v>0</v>
      </c>
      <c r="P202" s="27"/>
      <c r="Q202" s="25"/>
      <c r="R202" s="28"/>
      <c r="S202" s="37"/>
      <c r="T202" s="170">
        <f>O202*S202</f>
        <v>0</v>
      </c>
      <c r="U202" s="171"/>
      <c r="V202" s="172"/>
    </row>
    <row r="203" spans="1:22" ht="21.75" customHeight="1" x14ac:dyDescent="0.35">
      <c r="C203" s="156" t="s">
        <v>235</v>
      </c>
      <c r="D203" s="25"/>
      <c r="E203" s="26"/>
      <c r="F203" s="27"/>
      <c r="G203" s="27"/>
      <c r="H203" s="27"/>
      <c r="I203" s="27"/>
      <c r="J203" s="27"/>
      <c r="K203" s="655"/>
      <c r="L203" s="657"/>
      <c r="M203" s="27"/>
      <c r="N203" s="27"/>
      <c r="O203" s="27" t="b">
        <f>IF(K203="/",1.6,IF(L203="/",0.8,IF('-สอน'!M203="/",0.4)))</f>
        <v>0</v>
      </c>
      <c r="P203" s="27"/>
      <c r="Q203" s="25"/>
      <c r="R203" s="28"/>
      <c r="S203" s="37"/>
      <c r="T203" s="170">
        <f>O203*S203</f>
        <v>0</v>
      </c>
      <c r="U203" s="171"/>
      <c r="V203" s="172"/>
    </row>
    <row r="204" spans="1:22" ht="21.75" customHeight="1" x14ac:dyDescent="0.35">
      <c r="C204" s="156" t="s">
        <v>236</v>
      </c>
      <c r="D204" s="25"/>
      <c r="E204" s="26"/>
      <c r="F204" s="27"/>
      <c r="G204" s="27"/>
      <c r="H204" s="27"/>
      <c r="I204" s="27"/>
      <c r="J204" s="27"/>
      <c r="K204" s="655"/>
      <c r="L204" s="657"/>
      <c r="M204" s="27"/>
      <c r="N204" s="27"/>
      <c r="O204" s="27" t="b">
        <f>IF(K204="/",1.6,IF(L204="/",0.8,IF('-สอน'!M204="/",0.4)))</f>
        <v>0</v>
      </c>
      <c r="P204" s="27"/>
      <c r="Q204" s="25"/>
      <c r="R204" s="28"/>
      <c r="S204" s="37"/>
      <c r="T204" s="170">
        <f>O204*S204</f>
        <v>0</v>
      </c>
      <c r="U204" s="171"/>
      <c r="V204" s="172"/>
    </row>
    <row r="205" spans="1:22" ht="21.75" customHeight="1" x14ac:dyDescent="0.35">
      <c r="C205" s="156" t="s">
        <v>237</v>
      </c>
      <c r="D205" s="25"/>
      <c r="E205" s="26"/>
      <c r="F205" s="27"/>
      <c r="G205" s="27"/>
      <c r="H205" s="27"/>
      <c r="I205" s="27"/>
      <c r="J205" s="27"/>
      <c r="K205" s="655"/>
      <c r="L205" s="657"/>
      <c r="M205" s="27"/>
      <c r="N205" s="27"/>
      <c r="O205" s="27" t="b">
        <f>IF(K205="/",1.6,IF(L205="/",0.8,IF('-สอน'!M205="/",0.4)))</f>
        <v>0</v>
      </c>
      <c r="P205" s="27"/>
      <c r="Q205" s="25"/>
      <c r="R205" s="28"/>
      <c r="S205" s="37"/>
      <c r="T205" s="170">
        <f>O205*S205</f>
        <v>0</v>
      </c>
      <c r="U205" s="171"/>
      <c r="V205" s="172"/>
    </row>
    <row r="206" spans="1:22" ht="21.75" customHeight="1" x14ac:dyDescent="0.35">
      <c r="C206" s="156" t="s">
        <v>238</v>
      </c>
      <c r="D206" s="25"/>
      <c r="E206" s="26"/>
      <c r="F206" s="27"/>
      <c r="G206" s="27"/>
      <c r="H206" s="27"/>
      <c r="I206" s="27"/>
      <c r="J206" s="27"/>
      <c r="K206" s="655"/>
      <c r="L206" s="657"/>
      <c r="M206" s="27"/>
      <c r="N206" s="27"/>
      <c r="O206" s="27" t="b">
        <f>IF(K206="/",1.6,IF(L206="/",0.8,IF('-สอน'!M206="/",0.4)))</f>
        <v>0</v>
      </c>
      <c r="P206" s="27"/>
      <c r="Q206" s="25"/>
      <c r="R206" s="28"/>
      <c r="S206" s="37"/>
      <c r="T206" s="170">
        <f>O206*S206</f>
        <v>0</v>
      </c>
      <c r="U206" s="171"/>
      <c r="V206" s="172"/>
    </row>
    <row r="207" spans="1:22" ht="21.75" customHeight="1" x14ac:dyDescent="0.35">
      <c r="C207" s="662" t="s">
        <v>275</v>
      </c>
      <c r="D207" s="662"/>
      <c r="E207" s="662"/>
      <c r="F207" s="662"/>
      <c r="G207" s="662"/>
      <c r="H207" s="662"/>
      <c r="I207" s="662"/>
      <c r="J207" s="662"/>
      <c r="K207" s="662"/>
      <c r="L207" s="662"/>
      <c r="M207" s="662"/>
      <c r="N207" s="662"/>
      <c r="O207" s="662"/>
      <c r="P207" s="662"/>
      <c r="Q207" s="662"/>
      <c r="R207" s="662"/>
      <c r="S207" s="662"/>
      <c r="T207" s="164">
        <f>SUM(T202:T206)</f>
        <v>0</v>
      </c>
      <c r="U207" s="171"/>
      <c r="V207" s="172"/>
    </row>
    <row r="208" spans="1:22" ht="6" customHeight="1" x14ac:dyDescent="0.35">
      <c r="C208" s="142"/>
      <c r="D208" s="159"/>
      <c r="E208" s="159"/>
      <c r="F208" s="159"/>
      <c r="G208" s="159"/>
      <c r="H208" s="159"/>
      <c r="I208" s="159"/>
      <c r="J208" s="173"/>
      <c r="K208" s="159"/>
      <c r="L208" s="159"/>
      <c r="M208" s="159"/>
      <c r="N208" s="159"/>
      <c r="O208" s="159"/>
      <c r="P208" s="159"/>
      <c r="Q208" s="159"/>
      <c r="R208" s="173"/>
      <c r="S208" s="159"/>
      <c r="T208" s="174"/>
      <c r="U208" s="171"/>
      <c r="V208" s="172"/>
    </row>
    <row r="209" spans="1:22" ht="21.75" customHeight="1" x14ac:dyDescent="0.35">
      <c r="C209" s="681" t="s">
        <v>249</v>
      </c>
      <c r="D209" s="682" t="s">
        <v>317</v>
      </c>
      <c r="E209" s="683"/>
      <c r="F209" s="683"/>
      <c r="G209" s="683"/>
      <c r="H209" s="683"/>
      <c r="I209" s="683"/>
      <c r="J209" s="683"/>
      <c r="K209" s="683"/>
      <c r="L209" s="683"/>
      <c r="M209" s="683"/>
      <c r="N209" s="683"/>
      <c r="O209" s="683"/>
      <c r="P209" s="683"/>
      <c r="Q209" s="683"/>
      <c r="R209" s="684"/>
      <c r="S209" s="688" t="s">
        <v>304</v>
      </c>
      <c r="T209" s="688"/>
      <c r="U209" s="688"/>
      <c r="V209" s="688"/>
    </row>
    <row r="210" spans="1:22" ht="21.75" customHeight="1" x14ac:dyDescent="0.35">
      <c r="C210" s="681"/>
      <c r="D210" s="685"/>
      <c r="E210" s="686"/>
      <c r="F210" s="686"/>
      <c r="G210" s="686"/>
      <c r="H210" s="686"/>
      <c r="I210" s="686"/>
      <c r="J210" s="686"/>
      <c r="K210" s="686"/>
      <c r="L210" s="686"/>
      <c r="M210" s="686"/>
      <c r="N210" s="686"/>
      <c r="O210" s="686"/>
      <c r="P210" s="686"/>
      <c r="Q210" s="686"/>
      <c r="R210" s="687"/>
      <c r="S210" s="176" t="s">
        <v>306</v>
      </c>
      <c r="T210" s="176" t="s">
        <v>307</v>
      </c>
      <c r="U210" s="138"/>
      <c r="V210" s="176" t="s">
        <v>308</v>
      </c>
    </row>
    <row r="211" spans="1:22" ht="21.75" customHeight="1" x14ac:dyDescent="0.35">
      <c r="C211" s="156" t="s">
        <v>234</v>
      </c>
      <c r="D211" s="658"/>
      <c r="E211" s="659"/>
      <c r="F211" s="659"/>
      <c r="G211" s="659"/>
      <c r="H211" s="659"/>
      <c r="I211" s="659"/>
      <c r="J211" s="659"/>
      <c r="K211" s="659"/>
      <c r="L211" s="659"/>
      <c r="M211" s="659"/>
      <c r="N211" s="659"/>
      <c r="O211" s="659"/>
      <c r="P211" s="659"/>
      <c r="Q211" s="659"/>
      <c r="R211" s="38"/>
      <c r="S211" s="27"/>
      <c r="T211" s="25"/>
      <c r="U211" s="25"/>
      <c r="V211" s="25"/>
    </row>
    <row r="212" spans="1:22" ht="21.75" customHeight="1" x14ac:dyDescent="0.35">
      <c r="C212" s="156" t="s">
        <v>235</v>
      </c>
      <c r="D212" s="658"/>
      <c r="E212" s="659"/>
      <c r="F212" s="659"/>
      <c r="G212" s="659"/>
      <c r="H212" s="659"/>
      <c r="I212" s="659"/>
      <c r="J212" s="659"/>
      <c r="K212" s="659"/>
      <c r="L212" s="659"/>
      <c r="M212" s="659"/>
      <c r="N212" s="659"/>
      <c r="O212" s="659"/>
      <c r="P212" s="659"/>
      <c r="Q212" s="659"/>
      <c r="R212" s="38"/>
      <c r="S212" s="27"/>
      <c r="T212" s="27"/>
      <c r="U212" s="27"/>
      <c r="V212" s="27"/>
    </row>
    <row r="213" spans="1:22" ht="21.75" customHeight="1" x14ac:dyDescent="0.35">
      <c r="C213" s="156" t="s">
        <v>236</v>
      </c>
      <c r="D213" s="658"/>
      <c r="E213" s="659"/>
      <c r="F213" s="659"/>
      <c r="G213" s="659"/>
      <c r="H213" s="659"/>
      <c r="I213" s="659"/>
      <c r="J213" s="659"/>
      <c r="K213" s="659"/>
      <c r="L213" s="659"/>
      <c r="M213" s="659"/>
      <c r="N213" s="659"/>
      <c r="O213" s="659"/>
      <c r="P213" s="659"/>
      <c r="Q213" s="659"/>
      <c r="R213" s="38"/>
      <c r="S213" s="27"/>
      <c r="T213" s="27"/>
      <c r="U213" s="27"/>
      <c r="V213" s="27"/>
    </row>
    <row r="214" spans="1:22" ht="21.75" customHeight="1" x14ac:dyDescent="0.35">
      <c r="C214" s="156" t="s">
        <v>237</v>
      </c>
      <c r="D214" s="658"/>
      <c r="E214" s="659"/>
      <c r="F214" s="659"/>
      <c r="G214" s="659"/>
      <c r="H214" s="659"/>
      <c r="I214" s="659"/>
      <c r="J214" s="659"/>
      <c r="K214" s="659"/>
      <c r="L214" s="659"/>
      <c r="M214" s="659"/>
      <c r="N214" s="659"/>
      <c r="O214" s="659"/>
      <c r="P214" s="659"/>
      <c r="Q214" s="659"/>
      <c r="R214" s="38"/>
      <c r="S214" s="27"/>
      <c r="T214" s="27"/>
      <c r="U214" s="27"/>
      <c r="V214" s="27"/>
    </row>
    <row r="215" spans="1:22" ht="21.75" customHeight="1" x14ac:dyDescent="0.35">
      <c r="C215" s="156" t="s">
        <v>238</v>
      </c>
      <c r="D215" s="658"/>
      <c r="E215" s="659"/>
      <c r="F215" s="659"/>
      <c r="G215" s="659"/>
      <c r="H215" s="659"/>
      <c r="I215" s="659"/>
      <c r="J215" s="659"/>
      <c r="K215" s="659"/>
      <c r="L215" s="659"/>
      <c r="M215" s="659"/>
      <c r="N215" s="659"/>
      <c r="O215" s="659"/>
      <c r="P215" s="659"/>
      <c r="Q215" s="659"/>
      <c r="R215" s="38"/>
      <c r="S215" s="27"/>
      <c r="T215" s="27"/>
      <c r="U215" s="27"/>
      <c r="V215" s="27"/>
    </row>
    <row r="216" spans="1:22" ht="21.75" customHeight="1" x14ac:dyDescent="0.35">
      <c r="C216" s="156" t="s">
        <v>265</v>
      </c>
      <c r="D216" s="658"/>
      <c r="E216" s="659"/>
      <c r="F216" s="659"/>
      <c r="G216" s="659"/>
      <c r="H216" s="659"/>
      <c r="I216" s="659"/>
      <c r="J216" s="659"/>
      <c r="K216" s="659"/>
      <c r="L216" s="659"/>
      <c r="M216" s="659"/>
      <c r="N216" s="659"/>
      <c r="O216" s="659"/>
      <c r="P216" s="659"/>
      <c r="Q216" s="659"/>
      <c r="R216" s="38"/>
      <c r="S216" s="27"/>
      <c r="T216" s="27"/>
      <c r="U216" s="27"/>
      <c r="V216" s="27"/>
    </row>
    <row r="217" spans="1:22" ht="21.75" customHeight="1" x14ac:dyDescent="0.35">
      <c r="C217" s="156" t="s">
        <v>266</v>
      </c>
      <c r="D217" s="658"/>
      <c r="E217" s="659"/>
      <c r="F217" s="659"/>
      <c r="G217" s="659"/>
      <c r="H217" s="659"/>
      <c r="I217" s="659"/>
      <c r="J217" s="659"/>
      <c r="K217" s="659"/>
      <c r="L217" s="659"/>
      <c r="M217" s="659"/>
      <c r="N217" s="659"/>
      <c r="O217" s="659"/>
      <c r="P217" s="659"/>
      <c r="Q217" s="659"/>
      <c r="R217" s="38"/>
      <c r="S217" s="27"/>
      <c r="T217" s="27"/>
      <c r="U217" s="27"/>
      <c r="V217" s="27"/>
    </row>
    <row r="218" spans="1:22" ht="21.75" customHeight="1" x14ac:dyDescent="0.35">
      <c r="C218" s="156" t="s">
        <v>267</v>
      </c>
      <c r="D218" s="658"/>
      <c r="E218" s="659"/>
      <c r="F218" s="659"/>
      <c r="G218" s="659"/>
      <c r="H218" s="659"/>
      <c r="I218" s="659"/>
      <c r="J218" s="659"/>
      <c r="K218" s="659"/>
      <c r="L218" s="659"/>
      <c r="M218" s="659"/>
      <c r="N218" s="659"/>
      <c r="O218" s="659"/>
      <c r="P218" s="659"/>
      <c r="Q218" s="659"/>
      <c r="R218" s="38"/>
      <c r="S218" s="27"/>
      <c r="T218" s="27"/>
      <c r="U218" s="27"/>
      <c r="V218" s="27"/>
    </row>
    <row r="219" spans="1:22" ht="21.75" customHeight="1" x14ac:dyDescent="0.35">
      <c r="C219" s="156" t="s">
        <v>268</v>
      </c>
      <c r="D219" s="658"/>
      <c r="E219" s="659"/>
      <c r="F219" s="659"/>
      <c r="G219" s="659"/>
      <c r="H219" s="659"/>
      <c r="I219" s="659"/>
      <c r="J219" s="659"/>
      <c r="K219" s="659"/>
      <c r="L219" s="659"/>
      <c r="M219" s="659"/>
      <c r="N219" s="659"/>
      <c r="O219" s="659"/>
      <c r="P219" s="659"/>
      <c r="Q219" s="659"/>
      <c r="R219" s="38"/>
      <c r="S219" s="27"/>
      <c r="T219" s="27"/>
      <c r="U219" s="27"/>
      <c r="V219" s="27"/>
    </row>
    <row r="220" spans="1:22" ht="21.75" customHeight="1" x14ac:dyDescent="0.35">
      <c r="C220" s="156" t="s">
        <v>269</v>
      </c>
      <c r="D220" s="658"/>
      <c r="E220" s="659"/>
      <c r="F220" s="659"/>
      <c r="G220" s="659"/>
      <c r="H220" s="659"/>
      <c r="I220" s="659"/>
      <c r="J220" s="659"/>
      <c r="K220" s="659"/>
      <c r="L220" s="659"/>
      <c r="M220" s="659"/>
      <c r="N220" s="659"/>
      <c r="O220" s="659"/>
      <c r="P220" s="659"/>
      <c r="Q220" s="659"/>
      <c r="R220" s="38"/>
      <c r="S220" s="27"/>
      <c r="T220" s="27"/>
      <c r="U220" s="27"/>
      <c r="V220" s="27"/>
    </row>
    <row r="221" spans="1:22" ht="21.75" customHeight="1" x14ac:dyDescent="0.35">
      <c r="A221" s="169"/>
      <c r="B221" s="157" t="s">
        <v>318</v>
      </c>
      <c r="C221" s="157"/>
      <c r="O221" s="147"/>
      <c r="P221" s="147"/>
      <c r="Q221" s="147"/>
      <c r="R221" s="147"/>
      <c r="S221" s="147"/>
    </row>
    <row r="222" spans="1:22" ht="39.75" customHeight="1" x14ac:dyDescent="0.35">
      <c r="A222" s="169"/>
      <c r="B222" s="157"/>
      <c r="C222" s="665" t="s">
        <v>249</v>
      </c>
      <c r="D222" s="665" t="s">
        <v>250</v>
      </c>
      <c r="E222" s="665" t="s">
        <v>10</v>
      </c>
      <c r="F222" s="665" t="s">
        <v>251</v>
      </c>
      <c r="G222" s="665"/>
      <c r="H222" s="665"/>
      <c r="I222" s="665"/>
      <c r="J222" s="691"/>
      <c r="K222" s="698" t="s">
        <v>304</v>
      </c>
      <c r="L222" s="699"/>
      <c r="M222" s="699"/>
      <c r="N222" s="700"/>
      <c r="O222" s="696" t="s">
        <v>254</v>
      </c>
      <c r="P222" s="674" t="s">
        <v>305</v>
      </c>
      <c r="Q222" s="674"/>
      <c r="R222" s="691"/>
      <c r="S222" s="693" t="s">
        <v>444</v>
      </c>
      <c r="T222" s="666" t="s">
        <v>257</v>
      </c>
    </row>
    <row r="223" spans="1:22" ht="56.25" x14ac:dyDescent="0.35">
      <c r="C223" s="665"/>
      <c r="D223" s="665"/>
      <c r="E223" s="665"/>
      <c r="F223" s="165" t="s">
        <v>12</v>
      </c>
      <c r="G223" s="161" t="s">
        <v>258</v>
      </c>
      <c r="H223" s="175" t="s">
        <v>259</v>
      </c>
      <c r="I223" s="161" t="s">
        <v>260</v>
      </c>
      <c r="J223" s="692"/>
      <c r="K223" s="178" t="s">
        <v>306</v>
      </c>
      <c r="L223" s="177" t="s">
        <v>307</v>
      </c>
      <c r="M223" s="178" t="s">
        <v>308</v>
      </c>
      <c r="N223" s="165" t="s">
        <v>264</v>
      </c>
      <c r="O223" s="697"/>
      <c r="P223" s="165" t="s">
        <v>309</v>
      </c>
      <c r="Q223" s="165" t="s">
        <v>310</v>
      </c>
      <c r="R223" s="692"/>
      <c r="S223" s="693"/>
      <c r="T223" s="666"/>
    </row>
    <row r="224" spans="1:22" ht="21.75" customHeight="1" x14ac:dyDescent="0.35">
      <c r="C224" s="156" t="s">
        <v>234</v>
      </c>
      <c r="D224" s="25"/>
      <c r="E224" s="26"/>
      <c r="F224" s="27"/>
      <c r="G224" s="27"/>
      <c r="H224" s="27"/>
      <c r="I224" s="27"/>
      <c r="J224" s="27"/>
      <c r="K224" s="27"/>
      <c r="L224" s="27"/>
      <c r="M224" s="27"/>
      <c r="N224" s="27"/>
      <c r="O224" s="27" t="b">
        <f>IF(K224="/",2.4,IF(L224="/",1.2,IF('-สอน'!M224="/",0.6)))</f>
        <v>0</v>
      </c>
      <c r="P224" s="27"/>
      <c r="Q224" s="25"/>
      <c r="R224" s="28"/>
      <c r="S224" s="37"/>
      <c r="T224" s="170">
        <f>O224*S224</f>
        <v>0</v>
      </c>
      <c r="U224" s="171"/>
      <c r="V224" s="172"/>
    </row>
    <row r="225" spans="3:22" ht="21.75" customHeight="1" x14ac:dyDescent="0.35">
      <c r="C225" s="156" t="s">
        <v>235</v>
      </c>
      <c r="D225" s="25"/>
      <c r="E225" s="26"/>
      <c r="F225" s="27"/>
      <c r="G225" s="27"/>
      <c r="H225" s="27"/>
      <c r="I225" s="27"/>
      <c r="J225" s="27"/>
      <c r="K225" s="27"/>
      <c r="L225" s="27"/>
      <c r="M225" s="27"/>
      <c r="N225" s="27"/>
      <c r="O225" s="27" t="b">
        <f>IF(K225="/",2.4,IF(L225="/",1.2,IF('-สอน'!M225="/",0.6)))</f>
        <v>0</v>
      </c>
      <c r="P225" s="27"/>
      <c r="Q225" s="25"/>
      <c r="R225" s="28"/>
      <c r="S225" s="37"/>
      <c r="T225" s="170">
        <f>O225*S225</f>
        <v>0</v>
      </c>
      <c r="U225" s="171"/>
      <c r="V225" s="172"/>
    </row>
    <row r="226" spans="3:22" ht="21.75" customHeight="1" x14ac:dyDescent="0.35">
      <c r="C226" s="156" t="s">
        <v>236</v>
      </c>
      <c r="D226" s="25"/>
      <c r="E226" s="26"/>
      <c r="F226" s="27"/>
      <c r="G226" s="27"/>
      <c r="H226" s="27"/>
      <c r="I226" s="27"/>
      <c r="J226" s="27"/>
      <c r="K226" s="27"/>
      <c r="L226" s="27"/>
      <c r="M226" s="27"/>
      <c r="N226" s="27"/>
      <c r="O226" s="27" t="b">
        <f>IF(K226="/",2.4,IF(L226="/",1.2,IF('-สอน'!M226="/",0.6)))</f>
        <v>0</v>
      </c>
      <c r="P226" s="27"/>
      <c r="Q226" s="25"/>
      <c r="R226" s="28"/>
      <c r="S226" s="37"/>
      <c r="T226" s="170">
        <f>O226*S226</f>
        <v>0</v>
      </c>
      <c r="U226" s="171"/>
      <c r="V226" s="172"/>
    </row>
    <row r="227" spans="3:22" ht="21.75" customHeight="1" x14ac:dyDescent="0.35">
      <c r="C227" s="156" t="s">
        <v>237</v>
      </c>
      <c r="D227" s="25"/>
      <c r="E227" s="26"/>
      <c r="F227" s="27"/>
      <c r="G227" s="27"/>
      <c r="H227" s="27"/>
      <c r="I227" s="27"/>
      <c r="J227" s="27"/>
      <c r="K227" s="27"/>
      <c r="L227" s="27"/>
      <c r="M227" s="27"/>
      <c r="N227" s="27"/>
      <c r="O227" s="27" t="b">
        <f>IF(K227="/",2.4,IF(L227="/",1.2,IF('-สอน'!M227="/",0.6)))</f>
        <v>0</v>
      </c>
      <c r="P227" s="27"/>
      <c r="Q227" s="25"/>
      <c r="R227" s="28"/>
      <c r="S227" s="37"/>
      <c r="T227" s="170">
        <f>O227*S227</f>
        <v>0</v>
      </c>
      <c r="U227" s="171"/>
      <c r="V227" s="172"/>
    </row>
    <row r="228" spans="3:22" ht="21.75" customHeight="1" x14ac:dyDescent="0.35">
      <c r="C228" s="156" t="s">
        <v>238</v>
      </c>
      <c r="D228" s="25"/>
      <c r="E228" s="26"/>
      <c r="F228" s="27"/>
      <c r="G228" s="27"/>
      <c r="H228" s="27"/>
      <c r="I228" s="27"/>
      <c r="J228" s="27"/>
      <c r="K228" s="27"/>
      <c r="L228" s="27"/>
      <c r="M228" s="27"/>
      <c r="N228" s="27"/>
      <c r="O228" s="27" t="b">
        <f>IF(K228="/",2.4,IF(L228="/",1.2,IF('-สอน'!M228="/",0.6)))</f>
        <v>0</v>
      </c>
      <c r="P228" s="27"/>
      <c r="Q228" s="25"/>
      <c r="R228" s="28"/>
      <c r="S228" s="37"/>
      <c r="T228" s="170">
        <f>O228*S228</f>
        <v>0</v>
      </c>
      <c r="U228" s="171"/>
      <c r="V228" s="172"/>
    </row>
    <row r="229" spans="3:22" ht="21.75" customHeight="1" x14ac:dyDescent="0.35">
      <c r="C229" s="662" t="s">
        <v>275</v>
      </c>
      <c r="D229" s="662"/>
      <c r="E229" s="662"/>
      <c r="F229" s="662"/>
      <c r="G229" s="662"/>
      <c r="H229" s="662"/>
      <c r="I229" s="662"/>
      <c r="J229" s="662"/>
      <c r="K229" s="662"/>
      <c r="L229" s="662"/>
      <c r="M229" s="662"/>
      <c r="N229" s="662"/>
      <c r="O229" s="662"/>
      <c r="P229" s="662"/>
      <c r="Q229" s="662"/>
      <c r="R229" s="662"/>
      <c r="S229" s="662"/>
      <c r="T229" s="164">
        <f>SUM(T224:T228)</f>
        <v>0</v>
      </c>
      <c r="U229" s="171"/>
      <c r="V229" s="172"/>
    </row>
    <row r="230" spans="3:22" ht="6.95" customHeight="1" x14ac:dyDescent="0.35">
      <c r="C230" s="142"/>
      <c r="D230" s="159"/>
      <c r="E230" s="159"/>
      <c r="F230" s="159"/>
      <c r="G230" s="159"/>
      <c r="H230" s="159"/>
      <c r="I230" s="159"/>
      <c r="J230" s="173"/>
      <c r="K230" s="159"/>
      <c r="L230" s="159"/>
      <c r="M230" s="159"/>
      <c r="N230" s="159"/>
      <c r="O230" s="159"/>
      <c r="P230" s="159"/>
      <c r="Q230" s="159"/>
      <c r="R230" s="173"/>
      <c r="S230" s="159"/>
      <c r="T230" s="174"/>
      <c r="U230" s="171"/>
      <c r="V230" s="172"/>
    </row>
    <row r="231" spans="3:22" ht="21.75" customHeight="1" x14ac:dyDescent="0.35">
      <c r="C231" s="681" t="s">
        <v>249</v>
      </c>
      <c r="D231" s="682" t="s">
        <v>319</v>
      </c>
      <c r="E231" s="683"/>
      <c r="F231" s="683"/>
      <c r="G231" s="683"/>
      <c r="H231" s="683"/>
      <c r="I231" s="683"/>
      <c r="J231" s="683"/>
      <c r="K231" s="683"/>
      <c r="L231" s="683"/>
      <c r="M231" s="683"/>
      <c r="N231" s="683"/>
      <c r="O231" s="683"/>
      <c r="P231" s="683"/>
      <c r="Q231" s="683"/>
      <c r="R231" s="684"/>
      <c r="S231" s="688" t="s">
        <v>304</v>
      </c>
      <c r="T231" s="688"/>
      <c r="U231" s="688"/>
      <c r="V231" s="688"/>
    </row>
    <row r="232" spans="3:22" ht="21.75" customHeight="1" x14ac:dyDescent="0.35">
      <c r="C232" s="681"/>
      <c r="D232" s="685"/>
      <c r="E232" s="686"/>
      <c r="F232" s="686"/>
      <c r="G232" s="686"/>
      <c r="H232" s="686"/>
      <c r="I232" s="686"/>
      <c r="J232" s="686"/>
      <c r="K232" s="686"/>
      <c r="L232" s="686"/>
      <c r="M232" s="686"/>
      <c r="N232" s="686"/>
      <c r="O232" s="686"/>
      <c r="P232" s="686"/>
      <c r="Q232" s="686"/>
      <c r="R232" s="687"/>
      <c r="S232" s="176" t="s">
        <v>306</v>
      </c>
      <c r="T232" s="176" t="s">
        <v>307</v>
      </c>
      <c r="U232" s="138"/>
      <c r="V232" s="176" t="s">
        <v>308</v>
      </c>
    </row>
    <row r="233" spans="3:22" ht="21.75" customHeight="1" x14ac:dyDescent="0.35">
      <c r="C233" s="156" t="s">
        <v>234</v>
      </c>
      <c r="D233" s="658"/>
      <c r="E233" s="659"/>
      <c r="F233" s="659"/>
      <c r="G233" s="659"/>
      <c r="H233" s="659"/>
      <c r="I233" s="659"/>
      <c r="J233" s="659"/>
      <c r="K233" s="659"/>
      <c r="L233" s="659"/>
      <c r="M233" s="659"/>
      <c r="N233" s="659"/>
      <c r="O233" s="659"/>
      <c r="P233" s="659"/>
      <c r="Q233" s="659"/>
      <c r="R233" s="38"/>
      <c r="S233" s="27"/>
      <c r="T233" s="25"/>
      <c r="U233" s="25"/>
      <c r="V233" s="25"/>
    </row>
    <row r="234" spans="3:22" ht="21.75" customHeight="1" x14ac:dyDescent="0.35">
      <c r="C234" s="156" t="s">
        <v>235</v>
      </c>
      <c r="D234" s="658"/>
      <c r="E234" s="659"/>
      <c r="F234" s="659"/>
      <c r="G234" s="659"/>
      <c r="H234" s="659"/>
      <c r="I234" s="659"/>
      <c r="J234" s="659"/>
      <c r="K234" s="659"/>
      <c r="L234" s="659"/>
      <c r="M234" s="659"/>
      <c r="N234" s="659"/>
      <c r="O234" s="659"/>
      <c r="P234" s="659"/>
      <c r="Q234" s="659"/>
      <c r="R234" s="38"/>
      <c r="S234" s="27"/>
      <c r="T234" s="27"/>
      <c r="U234" s="27"/>
      <c r="V234" s="27"/>
    </row>
    <row r="235" spans="3:22" ht="21.75" customHeight="1" x14ac:dyDescent="0.35">
      <c r="C235" s="156" t="s">
        <v>236</v>
      </c>
      <c r="D235" s="658"/>
      <c r="E235" s="659"/>
      <c r="F235" s="659"/>
      <c r="G235" s="659"/>
      <c r="H235" s="659"/>
      <c r="I235" s="659"/>
      <c r="J235" s="659"/>
      <c r="K235" s="659"/>
      <c r="L235" s="659"/>
      <c r="M235" s="659"/>
      <c r="N235" s="659"/>
      <c r="O235" s="659"/>
      <c r="P235" s="659"/>
      <c r="Q235" s="659"/>
      <c r="R235" s="38"/>
      <c r="S235" s="27"/>
      <c r="T235" s="27"/>
      <c r="U235" s="27"/>
      <c r="V235" s="27"/>
    </row>
    <row r="236" spans="3:22" ht="21.75" customHeight="1" x14ac:dyDescent="0.35">
      <c r="C236" s="156" t="s">
        <v>237</v>
      </c>
      <c r="D236" s="658"/>
      <c r="E236" s="659"/>
      <c r="F236" s="659"/>
      <c r="G236" s="659"/>
      <c r="H236" s="659"/>
      <c r="I236" s="659"/>
      <c r="J236" s="659"/>
      <c r="K236" s="659"/>
      <c r="L236" s="659"/>
      <c r="M236" s="659"/>
      <c r="N236" s="659"/>
      <c r="O236" s="659"/>
      <c r="P236" s="659"/>
      <c r="Q236" s="659"/>
      <c r="R236" s="38"/>
      <c r="S236" s="27"/>
      <c r="T236" s="27"/>
      <c r="U236" s="27"/>
      <c r="V236" s="27"/>
    </row>
    <row r="237" spans="3:22" ht="21.75" customHeight="1" x14ac:dyDescent="0.35">
      <c r="C237" s="156" t="s">
        <v>238</v>
      </c>
      <c r="D237" s="658"/>
      <c r="E237" s="659"/>
      <c r="F237" s="659"/>
      <c r="G237" s="659"/>
      <c r="H237" s="659"/>
      <c r="I237" s="659"/>
      <c r="J237" s="659"/>
      <c r="K237" s="659"/>
      <c r="L237" s="659"/>
      <c r="M237" s="659"/>
      <c r="N237" s="659"/>
      <c r="O237" s="659"/>
      <c r="P237" s="659"/>
      <c r="Q237" s="659"/>
      <c r="R237" s="38"/>
      <c r="S237" s="27"/>
      <c r="T237" s="27"/>
      <c r="U237" s="27"/>
      <c r="V237" s="27"/>
    </row>
    <row r="238" spans="3:22" ht="21.75" customHeight="1" x14ac:dyDescent="0.35">
      <c r="C238" s="156" t="s">
        <v>265</v>
      </c>
      <c r="D238" s="658"/>
      <c r="E238" s="659"/>
      <c r="F238" s="659"/>
      <c r="G238" s="659"/>
      <c r="H238" s="659"/>
      <c r="I238" s="659"/>
      <c r="J238" s="659"/>
      <c r="K238" s="659"/>
      <c r="L238" s="659"/>
      <c r="M238" s="659"/>
      <c r="N238" s="659"/>
      <c r="O238" s="659"/>
      <c r="P238" s="659"/>
      <c r="Q238" s="659"/>
      <c r="R238" s="38"/>
      <c r="S238" s="27"/>
      <c r="T238" s="27"/>
      <c r="U238" s="27"/>
      <c r="V238" s="27"/>
    </row>
    <row r="239" spans="3:22" ht="21.75" customHeight="1" x14ac:dyDescent="0.35">
      <c r="C239" s="156" t="s">
        <v>266</v>
      </c>
      <c r="D239" s="658"/>
      <c r="E239" s="659"/>
      <c r="F239" s="659"/>
      <c r="G239" s="659"/>
      <c r="H239" s="659"/>
      <c r="I239" s="659"/>
      <c r="J239" s="659"/>
      <c r="K239" s="659"/>
      <c r="L239" s="659"/>
      <c r="M239" s="659"/>
      <c r="N239" s="659"/>
      <c r="O239" s="659"/>
      <c r="P239" s="659"/>
      <c r="Q239" s="659"/>
      <c r="R239" s="38"/>
      <c r="S239" s="27"/>
      <c r="T239" s="27"/>
      <c r="U239" s="27"/>
      <c r="V239" s="27"/>
    </row>
    <row r="240" spans="3:22" ht="21.75" customHeight="1" x14ac:dyDescent="0.35">
      <c r="C240" s="156" t="s">
        <v>267</v>
      </c>
      <c r="D240" s="658"/>
      <c r="E240" s="659"/>
      <c r="F240" s="659"/>
      <c r="G240" s="659"/>
      <c r="H240" s="659"/>
      <c r="I240" s="659"/>
      <c r="J240" s="659"/>
      <c r="K240" s="659"/>
      <c r="L240" s="659"/>
      <c r="M240" s="659"/>
      <c r="N240" s="659"/>
      <c r="O240" s="659"/>
      <c r="P240" s="659"/>
      <c r="Q240" s="659"/>
      <c r="R240" s="38"/>
      <c r="S240" s="27"/>
      <c r="T240" s="27"/>
      <c r="U240" s="27"/>
      <c r="V240" s="27"/>
    </row>
    <row r="241" spans="1:22" ht="21.75" customHeight="1" x14ac:dyDescent="0.35">
      <c r="C241" s="156" t="s">
        <v>268</v>
      </c>
      <c r="D241" s="658"/>
      <c r="E241" s="659"/>
      <c r="F241" s="659"/>
      <c r="G241" s="659"/>
      <c r="H241" s="659"/>
      <c r="I241" s="659"/>
      <c r="J241" s="659"/>
      <c r="K241" s="659"/>
      <c r="L241" s="659"/>
      <c r="M241" s="659"/>
      <c r="N241" s="659"/>
      <c r="O241" s="659"/>
      <c r="P241" s="659"/>
      <c r="Q241" s="659"/>
      <c r="R241" s="38"/>
      <c r="S241" s="27"/>
      <c r="T241" s="27"/>
      <c r="U241" s="27"/>
      <c r="V241" s="27"/>
    </row>
    <row r="242" spans="1:22" ht="21.75" customHeight="1" x14ac:dyDescent="0.35">
      <c r="C242" s="156" t="s">
        <v>269</v>
      </c>
      <c r="D242" s="658"/>
      <c r="E242" s="659"/>
      <c r="F242" s="659"/>
      <c r="G242" s="659"/>
      <c r="H242" s="659"/>
      <c r="I242" s="659"/>
      <c r="J242" s="659"/>
      <c r="K242" s="659"/>
      <c r="L242" s="659"/>
      <c r="M242" s="659"/>
      <c r="N242" s="659"/>
      <c r="O242" s="659"/>
      <c r="P242" s="659"/>
      <c r="Q242" s="659"/>
      <c r="R242" s="38"/>
      <c r="S242" s="27"/>
      <c r="T242" s="27"/>
      <c r="U242" s="27"/>
      <c r="V242" s="27"/>
    </row>
    <row r="243" spans="1:22" ht="21.75" customHeight="1" x14ac:dyDescent="0.35">
      <c r="A243" s="157">
        <v>1.9</v>
      </c>
      <c r="B243" s="157" t="s">
        <v>456</v>
      </c>
      <c r="D243" s="150"/>
      <c r="E243" s="150"/>
      <c r="F243" s="152"/>
      <c r="G243" s="152"/>
      <c r="H243" s="152"/>
      <c r="I243" s="140"/>
      <c r="J243" s="140"/>
      <c r="K243" s="140"/>
      <c r="L243" s="140"/>
      <c r="M243" s="140"/>
      <c r="N243" s="140"/>
      <c r="O243" s="140"/>
      <c r="P243" s="140"/>
      <c r="Q243" s="140"/>
      <c r="R243" s="141"/>
      <c r="S243" s="141"/>
      <c r="T243" s="140"/>
      <c r="U243" s="140"/>
      <c r="V243" s="140"/>
    </row>
    <row r="244" spans="1:22" ht="21.75" customHeight="1" x14ac:dyDescent="0.35">
      <c r="C244" s="168" t="s">
        <v>249</v>
      </c>
      <c r="D244" s="679" t="s">
        <v>418</v>
      </c>
      <c r="E244" s="679"/>
      <c r="F244" s="689" t="s">
        <v>256</v>
      </c>
      <c r="G244" s="690"/>
      <c r="H244" s="679" t="s">
        <v>257</v>
      </c>
      <c r="I244" s="679"/>
      <c r="J244" s="679"/>
      <c r="K244" s="679"/>
      <c r="L244" s="138"/>
      <c r="M244" s="140"/>
      <c r="N244" s="140"/>
      <c r="O244" s="140"/>
      <c r="P244" s="140"/>
      <c r="Q244" s="140"/>
      <c r="R244" s="141"/>
      <c r="S244" s="141"/>
      <c r="T244" s="140"/>
      <c r="U244" s="140"/>
      <c r="V244" s="140"/>
    </row>
    <row r="245" spans="1:22" ht="21.75" customHeight="1" x14ac:dyDescent="0.35">
      <c r="C245" s="156" t="s">
        <v>234</v>
      </c>
      <c r="D245" s="655"/>
      <c r="E245" s="657"/>
      <c r="F245" s="655"/>
      <c r="G245" s="657"/>
      <c r="H245" s="717" t="b">
        <f>IF(F245&gt;=151,2.25,IF(F245&gt;=121,2,IF(F245&gt;=91,1.75,IF(F245&gt;=61,1.5,IF(F245&gt;=31,1.25,IF(F245&gt;=1,1))))))</f>
        <v>0</v>
      </c>
      <c r="I245" s="717"/>
      <c r="J245" s="717"/>
      <c r="K245" s="717"/>
      <c r="L245" s="138"/>
      <c r="M245" s="140"/>
      <c r="N245" s="140"/>
      <c r="O245" s="140"/>
      <c r="P245" s="140"/>
      <c r="Q245" s="140"/>
      <c r="R245" s="141"/>
      <c r="S245" s="141"/>
      <c r="T245" s="140"/>
      <c r="U245" s="140"/>
      <c r="V245" s="140"/>
    </row>
    <row r="246" spans="1:22" ht="21.75" customHeight="1" x14ac:dyDescent="0.35">
      <c r="C246" s="156" t="s">
        <v>235</v>
      </c>
      <c r="D246" s="655"/>
      <c r="E246" s="657"/>
      <c r="F246" s="655"/>
      <c r="G246" s="657"/>
      <c r="H246" s="717" t="b">
        <f>IF(F246&gt;=151,2.25,IF(F246&gt;=121,2,IF(F246&gt;=91,1.75,IF(F246&gt;=61,1.5,IF(F246&gt;=31,1.25,IF(F246&gt;=1,1))))))</f>
        <v>0</v>
      </c>
      <c r="I246" s="717"/>
      <c r="J246" s="717"/>
      <c r="K246" s="717"/>
      <c r="L246" s="138"/>
      <c r="M246" s="140"/>
      <c r="N246" s="140"/>
      <c r="O246" s="140"/>
      <c r="P246" s="140"/>
      <c r="Q246" s="140"/>
      <c r="R246" s="141"/>
      <c r="S246" s="141"/>
      <c r="T246" s="140"/>
      <c r="U246" s="140"/>
      <c r="V246" s="140"/>
    </row>
    <row r="247" spans="1:22" ht="21.75" customHeight="1" x14ac:dyDescent="0.35">
      <c r="C247" s="156" t="s">
        <v>236</v>
      </c>
      <c r="D247" s="655"/>
      <c r="E247" s="657"/>
      <c r="F247" s="655"/>
      <c r="G247" s="657"/>
      <c r="H247" s="717" t="b">
        <f>IF(F247&gt;=151,2.25,IF(F247&gt;=121,2,IF(F247&gt;=91,1.75,IF(F247&gt;=61,1.5,IF(F247&gt;=31,1.25,IF(F247&gt;=1,1))))))</f>
        <v>0</v>
      </c>
      <c r="I247" s="717"/>
      <c r="J247" s="717"/>
      <c r="K247" s="717"/>
      <c r="L247" s="138"/>
      <c r="M247" s="140"/>
      <c r="N247" s="140"/>
      <c r="O247" s="140"/>
      <c r="P247" s="140"/>
      <c r="Q247" s="140"/>
      <c r="R247" s="141"/>
      <c r="S247" s="141"/>
      <c r="T247" s="140"/>
      <c r="U247" s="140"/>
      <c r="V247" s="140"/>
    </row>
    <row r="248" spans="1:22" ht="21.75" customHeight="1" x14ac:dyDescent="0.35">
      <c r="C248" s="156" t="s">
        <v>237</v>
      </c>
      <c r="D248" s="655"/>
      <c r="E248" s="657"/>
      <c r="F248" s="655"/>
      <c r="G248" s="657"/>
      <c r="H248" s="717" t="b">
        <f>IF(F248&gt;=151,2.25,IF(F248&gt;=121,2,IF(F248&gt;=91,1.75,IF(F248&gt;=61,1.5,IF(F248&gt;=31,1.25,IF(F248&gt;=1,1))))))</f>
        <v>0</v>
      </c>
      <c r="I248" s="717"/>
      <c r="J248" s="717"/>
      <c r="K248" s="717"/>
      <c r="L248" s="138"/>
      <c r="M248" s="140"/>
      <c r="N248" s="140"/>
      <c r="O248" s="140"/>
      <c r="P248" s="140"/>
      <c r="Q248" s="140"/>
      <c r="R248" s="141"/>
      <c r="S248" s="141"/>
      <c r="T248" s="140"/>
      <c r="U248" s="140"/>
      <c r="V248" s="140"/>
    </row>
    <row r="249" spans="1:22" ht="21.75" customHeight="1" x14ac:dyDescent="0.35">
      <c r="C249" s="156" t="s">
        <v>238</v>
      </c>
      <c r="D249" s="655"/>
      <c r="E249" s="657"/>
      <c r="F249" s="655"/>
      <c r="G249" s="657"/>
      <c r="H249" s="717" t="b">
        <f>IF(F249&gt;=151,2.25,IF(F249&gt;=121,2,IF(F249&gt;=91,1.75,IF(F249&gt;=61,1.5,IF(F249&gt;=31,1.25,IF(F249&gt;=1,1))))))</f>
        <v>0</v>
      </c>
      <c r="I249" s="717"/>
      <c r="J249" s="717"/>
      <c r="K249" s="717"/>
      <c r="L249" s="138"/>
      <c r="M249" s="140"/>
      <c r="N249" s="140"/>
      <c r="O249" s="140"/>
      <c r="P249" s="140"/>
      <c r="Q249" s="140"/>
      <c r="R249" s="141"/>
      <c r="S249" s="141"/>
      <c r="T249" s="140"/>
      <c r="U249" s="140"/>
      <c r="V249" s="140"/>
    </row>
    <row r="250" spans="1:22" ht="21.75" customHeight="1" x14ac:dyDescent="0.35">
      <c r="C250" s="662" t="s">
        <v>275</v>
      </c>
      <c r="D250" s="662"/>
      <c r="E250" s="662"/>
      <c r="F250" s="662"/>
      <c r="G250" s="662"/>
      <c r="H250" s="673">
        <f>SUM(H245:H249)</f>
        <v>0</v>
      </c>
      <c r="I250" s="673"/>
      <c r="J250" s="673"/>
      <c r="K250" s="673"/>
      <c r="L250" s="138"/>
      <c r="M250" s="140"/>
      <c r="N250" s="140"/>
      <c r="O250" s="140"/>
      <c r="P250" s="140"/>
      <c r="Q250" s="140"/>
      <c r="R250" s="141"/>
      <c r="S250" s="141"/>
      <c r="T250" s="140"/>
      <c r="U250" s="140"/>
      <c r="V250" s="140"/>
    </row>
    <row r="251" spans="1:22" ht="21.75" customHeight="1" x14ac:dyDescent="0.35">
      <c r="A251" s="169" t="s">
        <v>457</v>
      </c>
      <c r="B251" s="157" t="s">
        <v>458</v>
      </c>
      <c r="C251" s="157"/>
      <c r="E251" s="147"/>
      <c r="G251" s="140"/>
      <c r="H251" s="140"/>
      <c r="I251" s="140"/>
      <c r="J251" s="140"/>
      <c r="K251" s="140"/>
      <c r="L251" s="140"/>
      <c r="M251" s="148"/>
      <c r="N251" s="138"/>
      <c r="O251" s="138"/>
      <c r="P251" s="138"/>
      <c r="R251" s="138"/>
      <c r="T251" s="138"/>
      <c r="U251" s="138"/>
    </row>
    <row r="252" spans="1:22" ht="21.75" customHeight="1" x14ac:dyDescent="0.35">
      <c r="C252" s="161" t="s">
        <v>249</v>
      </c>
      <c r="D252" s="674" t="s">
        <v>419</v>
      </c>
      <c r="E252" s="674"/>
      <c r="F252" s="674"/>
      <c r="G252" s="679" t="s">
        <v>257</v>
      </c>
      <c r="H252" s="679"/>
      <c r="I252" s="679"/>
      <c r="J252" s="679"/>
      <c r="K252" s="679"/>
      <c r="L252" s="140"/>
      <c r="M252" s="141"/>
      <c r="N252" s="138"/>
      <c r="O252" s="138"/>
      <c r="P252" s="138"/>
      <c r="R252" s="138"/>
      <c r="T252" s="138"/>
      <c r="U252" s="138"/>
    </row>
    <row r="253" spans="1:22" ht="21.75" customHeight="1" x14ac:dyDescent="0.35">
      <c r="C253" s="156" t="s">
        <v>234</v>
      </c>
      <c r="D253" s="664"/>
      <c r="E253" s="664"/>
      <c r="F253" s="664"/>
      <c r="G253" s="680">
        <f>COUNTA(D253)*1.5</f>
        <v>0</v>
      </c>
      <c r="H253" s="680"/>
      <c r="I253" s="680"/>
      <c r="J253" s="680"/>
      <c r="K253" s="680"/>
      <c r="L253" s="140"/>
      <c r="M253" s="138"/>
      <c r="N253" s="138"/>
      <c r="O253" s="138"/>
      <c r="P253" s="138"/>
      <c r="R253" s="138"/>
      <c r="T253" s="138"/>
      <c r="U253" s="138"/>
    </row>
    <row r="254" spans="1:22" ht="21.75" customHeight="1" x14ac:dyDescent="0.35">
      <c r="A254" s="167">
        <v>1.1100000000000001</v>
      </c>
      <c r="B254" s="157" t="s">
        <v>459</v>
      </c>
      <c r="C254" s="157"/>
      <c r="E254" s="147"/>
      <c r="G254" s="140"/>
      <c r="H254" s="140"/>
      <c r="I254" s="140"/>
      <c r="J254" s="140"/>
      <c r="K254" s="140"/>
      <c r="L254" s="140"/>
      <c r="M254" s="140"/>
      <c r="N254" s="140"/>
      <c r="O254" s="140"/>
      <c r="P254" s="140"/>
      <c r="Q254" s="140"/>
      <c r="R254" s="141"/>
      <c r="S254" s="141"/>
      <c r="T254" s="140"/>
      <c r="U254" s="140"/>
      <c r="V254" s="140"/>
    </row>
    <row r="255" spans="1:22" ht="21.75" customHeight="1" x14ac:dyDescent="0.35">
      <c r="C255" s="161" t="s">
        <v>249</v>
      </c>
      <c r="D255" s="674" t="s">
        <v>420</v>
      </c>
      <c r="E255" s="674"/>
      <c r="F255" s="674"/>
      <c r="G255" s="679" t="s">
        <v>257</v>
      </c>
      <c r="H255" s="679"/>
      <c r="I255" s="679"/>
      <c r="J255" s="679"/>
      <c r="K255" s="679"/>
      <c r="L255" s="140"/>
      <c r="M255" s="140"/>
      <c r="N255" s="140"/>
      <c r="O255" s="140"/>
      <c r="P255" s="140"/>
      <c r="Q255" s="140"/>
      <c r="R255" s="141"/>
      <c r="S255" s="141"/>
      <c r="T255" s="140"/>
      <c r="U255" s="140"/>
      <c r="V255" s="140"/>
    </row>
    <row r="256" spans="1:22" ht="21.75" customHeight="1" x14ac:dyDescent="0.35">
      <c r="C256" s="156" t="s">
        <v>234</v>
      </c>
      <c r="D256" s="664"/>
      <c r="E256" s="664"/>
      <c r="F256" s="664"/>
      <c r="G256" s="678">
        <f>COUNTA(D256)*2</f>
        <v>0</v>
      </c>
      <c r="H256" s="678"/>
      <c r="I256" s="678"/>
      <c r="J256" s="678"/>
      <c r="K256" s="678"/>
      <c r="L256" s="140"/>
      <c r="M256" s="140"/>
      <c r="N256" s="140"/>
      <c r="O256" s="140"/>
      <c r="P256" s="140"/>
      <c r="Q256" s="140"/>
      <c r="R256" s="141"/>
      <c r="S256" s="141"/>
      <c r="T256" s="140"/>
      <c r="U256" s="140"/>
      <c r="V256" s="140"/>
    </row>
    <row r="257" spans="1:22" ht="21.75" customHeight="1" x14ac:dyDescent="0.35">
      <c r="C257" s="156" t="s">
        <v>235</v>
      </c>
      <c r="D257" s="676"/>
      <c r="E257" s="676"/>
      <c r="F257" s="676"/>
      <c r="G257" s="678">
        <f t="shared" ref="G257:G260" si="12">COUNTA(D257)*2</f>
        <v>0</v>
      </c>
      <c r="H257" s="678"/>
      <c r="I257" s="678"/>
      <c r="J257" s="678"/>
      <c r="K257" s="678"/>
      <c r="L257" s="140"/>
      <c r="M257" s="140"/>
      <c r="N257" s="140"/>
      <c r="O257" s="140"/>
      <c r="P257" s="140"/>
      <c r="Q257" s="140"/>
      <c r="R257" s="141"/>
      <c r="S257" s="141"/>
      <c r="T257" s="140"/>
      <c r="U257" s="140"/>
      <c r="V257" s="140"/>
    </row>
    <row r="258" spans="1:22" ht="21.75" customHeight="1" x14ac:dyDescent="0.35">
      <c r="C258" s="156" t="s">
        <v>236</v>
      </c>
      <c r="D258" s="676"/>
      <c r="E258" s="676"/>
      <c r="F258" s="676"/>
      <c r="G258" s="678">
        <f t="shared" si="12"/>
        <v>0</v>
      </c>
      <c r="H258" s="678"/>
      <c r="I258" s="678"/>
      <c r="J258" s="678"/>
      <c r="K258" s="678"/>
      <c r="L258" s="140"/>
      <c r="M258" s="140"/>
      <c r="N258" s="140"/>
      <c r="O258" s="140"/>
      <c r="P258" s="140"/>
      <c r="Q258" s="140"/>
      <c r="R258" s="141"/>
      <c r="S258" s="141"/>
      <c r="T258" s="140"/>
      <c r="U258" s="140"/>
      <c r="V258" s="140"/>
    </row>
    <row r="259" spans="1:22" ht="21.75" customHeight="1" x14ac:dyDescent="0.35">
      <c r="C259" s="156" t="s">
        <v>237</v>
      </c>
      <c r="D259" s="676"/>
      <c r="E259" s="676"/>
      <c r="F259" s="676"/>
      <c r="G259" s="678">
        <f t="shared" si="12"/>
        <v>0</v>
      </c>
      <c r="H259" s="678"/>
      <c r="I259" s="678"/>
      <c r="J259" s="678"/>
      <c r="K259" s="678"/>
      <c r="L259" s="140"/>
      <c r="M259" s="140"/>
      <c r="N259" s="140"/>
      <c r="O259" s="140"/>
      <c r="P259" s="140"/>
      <c r="Q259" s="140"/>
      <c r="R259" s="141"/>
      <c r="S259" s="141"/>
      <c r="T259" s="140"/>
      <c r="U259" s="140"/>
      <c r="V259" s="140"/>
    </row>
    <row r="260" spans="1:22" ht="21.75" customHeight="1" x14ac:dyDescent="0.35">
      <c r="C260" s="156" t="s">
        <v>238</v>
      </c>
      <c r="D260" s="676"/>
      <c r="E260" s="676"/>
      <c r="F260" s="676"/>
      <c r="G260" s="678">
        <f t="shared" si="12"/>
        <v>0</v>
      </c>
      <c r="H260" s="678"/>
      <c r="I260" s="678"/>
      <c r="J260" s="678"/>
      <c r="K260" s="678"/>
      <c r="L260" s="140"/>
      <c r="M260" s="140"/>
      <c r="N260" s="140"/>
      <c r="O260" s="140"/>
      <c r="P260" s="140"/>
      <c r="Q260" s="140"/>
      <c r="R260" s="141"/>
      <c r="S260" s="141"/>
      <c r="T260" s="140"/>
      <c r="U260" s="140"/>
      <c r="V260" s="140"/>
    </row>
    <row r="261" spans="1:22" ht="21.75" customHeight="1" x14ac:dyDescent="0.35">
      <c r="C261" s="662" t="s">
        <v>275</v>
      </c>
      <c r="D261" s="662"/>
      <c r="E261" s="662"/>
      <c r="F261" s="662"/>
      <c r="G261" s="673">
        <f>SUM(G256:G260)</f>
        <v>0</v>
      </c>
      <c r="H261" s="673"/>
      <c r="I261" s="673"/>
      <c r="J261" s="673"/>
      <c r="K261" s="673"/>
      <c r="L261" s="140"/>
      <c r="M261" s="140"/>
      <c r="N261" s="140"/>
      <c r="O261" s="140"/>
      <c r="P261" s="140"/>
      <c r="Q261" s="140"/>
      <c r="R261" s="141"/>
      <c r="S261" s="141"/>
      <c r="T261" s="140"/>
      <c r="U261" s="140"/>
      <c r="V261" s="140"/>
    </row>
    <row r="262" spans="1:22" ht="21.75" customHeight="1" x14ac:dyDescent="0.35">
      <c r="A262" s="157">
        <v>1.1200000000000001</v>
      </c>
      <c r="B262" s="677" t="s">
        <v>460</v>
      </c>
      <c r="C262" s="677"/>
      <c r="D262" s="677"/>
      <c r="E262" s="677"/>
      <c r="F262" s="677"/>
      <c r="G262" s="677"/>
      <c r="H262" s="677"/>
      <c r="I262" s="677"/>
      <c r="J262" s="677"/>
      <c r="K262" s="677"/>
      <c r="L262" s="677"/>
      <c r="M262" s="677"/>
      <c r="N262" s="677"/>
      <c r="O262" s="677"/>
      <c r="P262" s="677"/>
      <c r="Q262" s="677"/>
      <c r="R262" s="677"/>
      <c r="S262" s="677"/>
      <c r="T262" s="140"/>
      <c r="U262" s="140"/>
      <c r="V262" s="140"/>
    </row>
    <row r="263" spans="1:22" ht="21.75" customHeight="1" x14ac:dyDescent="0.35">
      <c r="C263" s="665" t="s">
        <v>249</v>
      </c>
      <c r="D263" s="665" t="s">
        <v>421</v>
      </c>
      <c r="E263" s="665"/>
      <c r="F263" s="665" t="s">
        <v>429</v>
      </c>
      <c r="G263" s="665"/>
      <c r="H263" s="665"/>
      <c r="I263" s="665"/>
      <c r="J263" s="665"/>
      <c r="K263" s="665"/>
      <c r="L263" s="665"/>
      <c r="M263" s="665"/>
      <c r="N263" s="665"/>
      <c r="O263" s="140"/>
      <c r="P263" s="665" t="s">
        <v>257</v>
      </c>
      <c r="Q263" s="140"/>
      <c r="R263" s="141"/>
      <c r="S263" s="141"/>
      <c r="T263" s="140"/>
      <c r="U263" s="140"/>
      <c r="V263" s="140"/>
    </row>
    <row r="264" spans="1:22" ht="45.75" customHeight="1" x14ac:dyDescent="0.35">
      <c r="C264" s="665"/>
      <c r="D264" s="665"/>
      <c r="E264" s="665"/>
      <c r="F264" s="674" t="s">
        <v>461</v>
      </c>
      <c r="G264" s="674"/>
      <c r="H264" s="674"/>
      <c r="I264" s="674"/>
      <c r="J264" s="674"/>
      <c r="K264" s="674"/>
      <c r="L264" s="675" t="s">
        <v>462</v>
      </c>
      <c r="M264" s="675"/>
      <c r="N264" s="675"/>
      <c r="O264" s="140"/>
      <c r="P264" s="665"/>
      <c r="Q264" s="140"/>
      <c r="R264" s="141"/>
      <c r="S264" s="141"/>
      <c r="T264" s="140"/>
      <c r="U264" s="140"/>
      <c r="V264" s="140"/>
    </row>
    <row r="265" spans="1:22" ht="21.75" customHeight="1" x14ac:dyDescent="0.35">
      <c r="C265" s="156" t="s">
        <v>234</v>
      </c>
      <c r="D265" s="664"/>
      <c r="E265" s="664"/>
      <c r="F265" s="661"/>
      <c r="G265" s="661"/>
      <c r="H265" s="661"/>
      <c r="I265" s="661"/>
      <c r="J265" s="661"/>
      <c r="K265" s="661"/>
      <c r="L265" s="672"/>
      <c r="M265" s="672"/>
      <c r="N265" s="672"/>
      <c r="O265" s="163"/>
      <c r="P265" s="166">
        <f>IF(COUNTA(F265:N265)&gt;1,"กรุณาระบุเพียง 1 ตำแหน่ง",COUNTA(F265)*1+COUNTA(L265)*0.75)</f>
        <v>0</v>
      </c>
      <c r="Q265" s="140"/>
      <c r="R265" s="141"/>
      <c r="S265" s="141"/>
      <c r="T265" s="140"/>
      <c r="U265" s="140"/>
      <c r="V265" s="140"/>
    </row>
    <row r="266" spans="1:22" ht="21.75" customHeight="1" x14ac:dyDescent="0.35">
      <c r="C266" s="156" t="s">
        <v>235</v>
      </c>
      <c r="D266" s="664"/>
      <c r="E266" s="664"/>
      <c r="F266" s="661"/>
      <c r="G266" s="661"/>
      <c r="H266" s="661"/>
      <c r="I266" s="661"/>
      <c r="J266" s="661"/>
      <c r="K266" s="661"/>
      <c r="L266" s="672"/>
      <c r="M266" s="672"/>
      <c r="N266" s="672"/>
      <c r="O266" s="163"/>
      <c r="P266" s="166">
        <f t="shared" ref="P266:P279" si="13">IF(COUNTA(F266:N266)&gt;1,"กรุณาระบุเพียง 1 ตำแหน่ง",COUNTA(F266)*1+COUNTA(L266)*0.75)</f>
        <v>0</v>
      </c>
      <c r="Q266" s="140"/>
      <c r="R266" s="141"/>
      <c r="S266" s="141"/>
      <c r="T266" s="140"/>
      <c r="U266" s="140"/>
      <c r="V266" s="140"/>
    </row>
    <row r="267" spans="1:22" ht="21.75" customHeight="1" x14ac:dyDescent="0.35">
      <c r="C267" s="156" t="s">
        <v>236</v>
      </c>
      <c r="D267" s="664"/>
      <c r="E267" s="664"/>
      <c r="F267" s="661"/>
      <c r="G267" s="661"/>
      <c r="H267" s="661"/>
      <c r="I267" s="661"/>
      <c r="J267" s="661"/>
      <c r="K267" s="661"/>
      <c r="L267" s="672"/>
      <c r="M267" s="672"/>
      <c r="N267" s="672"/>
      <c r="O267" s="163"/>
      <c r="P267" s="166">
        <f t="shared" si="13"/>
        <v>0</v>
      </c>
      <c r="Q267" s="140"/>
      <c r="R267" s="141"/>
      <c r="S267" s="141"/>
      <c r="T267" s="140"/>
      <c r="U267" s="140"/>
      <c r="V267" s="140"/>
    </row>
    <row r="268" spans="1:22" ht="21.75" customHeight="1" x14ac:dyDescent="0.35">
      <c r="C268" s="156" t="s">
        <v>237</v>
      </c>
      <c r="D268" s="664"/>
      <c r="E268" s="664"/>
      <c r="F268" s="661"/>
      <c r="G268" s="661"/>
      <c r="H268" s="661"/>
      <c r="I268" s="661"/>
      <c r="J268" s="661"/>
      <c r="K268" s="661"/>
      <c r="L268" s="672"/>
      <c r="M268" s="672"/>
      <c r="N268" s="672"/>
      <c r="O268" s="163"/>
      <c r="P268" s="166">
        <f t="shared" si="13"/>
        <v>0</v>
      </c>
      <c r="Q268" s="140"/>
      <c r="R268" s="141"/>
      <c r="S268" s="141"/>
      <c r="T268" s="140"/>
      <c r="U268" s="140"/>
      <c r="V268" s="140"/>
    </row>
    <row r="269" spans="1:22" ht="21.75" customHeight="1" x14ac:dyDescent="0.35">
      <c r="C269" s="156" t="s">
        <v>238</v>
      </c>
      <c r="D269" s="664"/>
      <c r="E269" s="664"/>
      <c r="F269" s="661"/>
      <c r="G269" s="661"/>
      <c r="H269" s="661"/>
      <c r="I269" s="661"/>
      <c r="J269" s="661"/>
      <c r="K269" s="661"/>
      <c r="L269" s="672"/>
      <c r="M269" s="672"/>
      <c r="N269" s="672"/>
      <c r="O269" s="163"/>
      <c r="P269" s="166">
        <f t="shared" si="13"/>
        <v>0</v>
      </c>
      <c r="Q269" s="140"/>
      <c r="R269" s="141"/>
      <c r="S269" s="141"/>
      <c r="T269" s="140"/>
      <c r="U269" s="140"/>
      <c r="V269" s="140"/>
    </row>
    <row r="270" spans="1:22" ht="21.75" customHeight="1" x14ac:dyDescent="0.35">
      <c r="C270" s="156" t="s">
        <v>265</v>
      </c>
      <c r="D270" s="664"/>
      <c r="E270" s="664"/>
      <c r="F270" s="661"/>
      <c r="G270" s="661"/>
      <c r="H270" s="661"/>
      <c r="I270" s="661"/>
      <c r="J270" s="661"/>
      <c r="K270" s="661"/>
      <c r="L270" s="672"/>
      <c r="M270" s="672"/>
      <c r="N270" s="672"/>
      <c r="O270" s="163"/>
      <c r="P270" s="166">
        <f t="shared" si="13"/>
        <v>0</v>
      </c>
      <c r="Q270" s="140"/>
      <c r="R270" s="141"/>
      <c r="S270" s="141"/>
      <c r="T270" s="140"/>
      <c r="U270" s="140"/>
      <c r="V270" s="140"/>
    </row>
    <row r="271" spans="1:22" ht="21.75" customHeight="1" x14ac:dyDescent="0.35">
      <c r="C271" s="156" t="s">
        <v>266</v>
      </c>
      <c r="D271" s="664"/>
      <c r="E271" s="664"/>
      <c r="F271" s="661"/>
      <c r="G271" s="661"/>
      <c r="H271" s="661"/>
      <c r="I271" s="661"/>
      <c r="J271" s="661"/>
      <c r="K271" s="661"/>
      <c r="L271" s="672"/>
      <c r="M271" s="672"/>
      <c r="N271" s="672"/>
      <c r="O271" s="163"/>
      <c r="P271" s="166">
        <f t="shared" si="13"/>
        <v>0</v>
      </c>
      <c r="Q271" s="140"/>
      <c r="R271" s="141"/>
      <c r="S271" s="141"/>
      <c r="T271" s="140"/>
      <c r="U271" s="140"/>
      <c r="V271" s="140"/>
    </row>
    <row r="272" spans="1:22" ht="21.75" customHeight="1" x14ac:dyDescent="0.35">
      <c r="C272" s="156" t="s">
        <v>267</v>
      </c>
      <c r="D272" s="664"/>
      <c r="E272" s="664"/>
      <c r="F272" s="661"/>
      <c r="G272" s="661"/>
      <c r="H272" s="661"/>
      <c r="I272" s="661"/>
      <c r="J272" s="661"/>
      <c r="K272" s="661"/>
      <c r="L272" s="672"/>
      <c r="M272" s="672"/>
      <c r="N272" s="672"/>
      <c r="O272" s="163"/>
      <c r="P272" s="166">
        <f t="shared" si="13"/>
        <v>0</v>
      </c>
      <c r="Q272" s="140"/>
      <c r="R272" s="141"/>
      <c r="S272" s="141"/>
      <c r="T272" s="140"/>
      <c r="U272" s="140"/>
      <c r="V272" s="140"/>
    </row>
    <row r="273" spans="1:22" ht="21.75" customHeight="1" x14ac:dyDescent="0.35">
      <c r="C273" s="156" t="s">
        <v>268</v>
      </c>
      <c r="D273" s="664"/>
      <c r="E273" s="664"/>
      <c r="F273" s="661"/>
      <c r="G273" s="661"/>
      <c r="H273" s="661"/>
      <c r="I273" s="661"/>
      <c r="J273" s="661"/>
      <c r="K273" s="661"/>
      <c r="L273" s="672"/>
      <c r="M273" s="672"/>
      <c r="N273" s="672"/>
      <c r="O273" s="163"/>
      <c r="P273" s="166">
        <f t="shared" si="13"/>
        <v>0</v>
      </c>
      <c r="Q273" s="140"/>
      <c r="R273" s="141"/>
      <c r="S273" s="141"/>
      <c r="T273" s="140"/>
      <c r="U273" s="140"/>
      <c r="V273" s="140"/>
    </row>
    <row r="274" spans="1:22" ht="21.75" customHeight="1" x14ac:dyDescent="0.35">
      <c r="C274" s="156" t="s">
        <v>269</v>
      </c>
      <c r="D274" s="664"/>
      <c r="E274" s="664"/>
      <c r="F274" s="661"/>
      <c r="G274" s="661"/>
      <c r="H274" s="661"/>
      <c r="I274" s="661"/>
      <c r="J274" s="661"/>
      <c r="K274" s="661"/>
      <c r="L274" s="672"/>
      <c r="M274" s="672"/>
      <c r="N274" s="672"/>
      <c r="O274" s="163"/>
      <c r="P274" s="166">
        <f t="shared" si="13"/>
        <v>0</v>
      </c>
      <c r="Q274" s="140"/>
      <c r="R274" s="141"/>
      <c r="S274" s="141"/>
      <c r="T274" s="140"/>
      <c r="U274" s="140"/>
      <c r="V274" s="140"/>
    </row>
    <row r="275" spans="1:22" ht="21.75" customHeight="1" x14ac:dyDescent="0.35">
      <c r="C275" s="156" t="s">
        <v>270</v>
      </c>
      <c r="D275" s="664"/>
      <c r="E275" s="664"/>
      <c r="F275" s="661"/>
      <c r="G275" s="661"/>
      <c r="H275" s="661"/>
      <c r="I275" s="661"/>
      <c r="J275" s="661"/>
      <c r="K275" s="661"/>
      <c r="L275" s="672"/>
      <c r="M275" s="672"/>
      <c r="N275" s="672"/>
      <c r="O275" s="163"/>
      <c r="P275" s="166">
        <f t="shared" si="13"/>
        <v>0</v>
      </c>
      <c r="Q275" s="140"/>
      <c r="R275" s="141"/>
      <c r="S275" s="141"/>
      <c r="T275" s="140"/>
      <c r="U275" s="140"/>
      <c r="V275" s="140"/>
    </row>
    <row r="276" spans="1:22" ht="21.75" customHeight="1" x14ac:dyDescent="0.35">
      <c r="C276" s="156" t="s">
        <v>271</v>
      </c>
      <c r="D276" s="664"/>
      <c r="E276" s="664"/>
      <c r="F276" s="661"/>
      <c r="G276" s="661"/>
      <c r="H276" s="661"/>
      <c r="I276" s="661"/>
      <c r="J276" s="661"/>
      <c r="K276" s="661"/>
      <c r="L276" s="672"/>
      <c r="M276" s="672"/>
      <c r="N276" s="672"/>
      <c r="O276" s="163"/>
      <c r="P276" s="166">
        <f t="shared" si="13"/>
        <v>0</v>
      </c>
      <c r="Q276" s="140"/>
      <c r="R276" s="141"/>
      <c r="S276" s="141"/>
      <c r="T276" s="140"/>
      <c r="U276" s="140"/>
      <c r="V276" s="140"/>
    </row>
    <row r="277" spans="1:22" ht="21.75" customHeight="1" x14ac:dyDescent="0.35">
      <c r="C277" s="156" t="s">
        <v>272</v>
      </c>
      <c r="D277" s="664"/>
      <c r="E277" s="664"/>
      <c r="F277" s="661"/>
      <c r="G277" s="661"/>
      <c r="H277" s="661"/>
      <c r="I277" s="661"/>
      <c r="J277" s="661"/>
      <c r="K277" s="661"/>
      <c r="L277" s="672"/>
      <c r="M277" s="672"/>
      <c r="N277" s="672"/>
      <c r="O277" s="163"/>
      <c r="P277" s="166">
        <f t="shared" si="13"/>
        <v>0</v>
      </c>
      <c r="Q277" s="140"/>
      <c r="R277" s="141"/>
      <c r="S277" s="141"/>
      <c r="T277" s="140"/>
      <c r="U277" s="140"/>
      <c r="V277" s="140"/>
    </row>
    <row r="278" spans="1:22" ht="21.75" customHeight="1" x14ac:dyDescent="0.35">
      <c r="C278" s="156" t="s">
        <v>273</v>
      </c>
      <c r="D278" s="664"/>
      <c r="E278" s="664"/>
      <c r="F278" s="661"/>
      <c r="G278" s="661"/>
      <c r="H278" s="661"/>
      <c r="I278" s="661"/>
      <c r="J278" s="661"/>
      <c r="K278" s="661"/>
      <c r="L278" s="672"/>
      <c r="M278" s="672"/>
      <c r="N278" s="672"/>
      <c r="O278" s="163"/>
      <c r="P278" s="166">
        <f t="shared" si="13"/>
        <v>0</v>
      </c>
      <c r="Q278" s="140"/>
      <c r="R278" s="141"/>
      <c r="S278" s="141"/>
      <c r="T278" s="140"/>
      <c r="U278" s="140"/>
      <c r="V278" s="140"/>
    </row>
    <row r="279" spans="1:22" ht="21.75" customHeight="1" x14ac:dyDescent="0.35">
      <c r="C279" s="156" t="s">
        <v>274</v>
      </c>
      <c r="D279" s="664"/>
      <c r="E279" s="664"/>
      <c r="F279" s="661"/>
      <c r="G279" s="661"/>
      <c r="H279" s="661"/>
      <c r="I279" s="661"/>
      <c r="J279" s="661"/>
      <c r="K279" s="661"/>
      <c r="L279" s="672"/>
      <c r="M279" s="672"/>
      <c r="N279" s="672"/>
      <c r="O279" s="163"/>
      <c r="P279" s="166">
        <f t="shared" si="13"/>
        <v>0</v>
      </c>
      <c r="Q279" s="140"/>
      <c r="R279" s="141"/>
      <c r="S279" s="141"/>
      <c r="T279" s="140"/>
      <c r="U279" s="140"/>
      <c r="V279" s="140"/>
    </row>
    <row r="280" spans="1:22" ht="21.75" customHeight="1" x14ac:dyDescent="0.35">
      <c r="C280" s="662" t="s">
        <v>275</v>
      </c>
      <c r="D280" s="662"/>
      <c r="E280" s="662"/>
      <c r="F280" s="662"/>
      <c r="G280" s="662"/>
      <c r="H280" s="662"/>
      <c r="I280" s="662"/>
      <c r="J280" s="662"/>
      <c r="K280" s="662"/>
      <c r="L280" s="662"/>
      <c r="M280" s="662"/>
      <c r="N280" s="662"/>
      <c r="O280" s="140"/>
      <c r="P280" s="139">
        <f>SUM(P265:P279)</f>
        <v>0</v>
      </c>
      <c r="Q280" s="140"/>
      <c r="R280" s="141"/>
      <c r="S280" s="141"/>
      <c r="T280" s="140"/>
      <c r="U280" s="140"/>
      <c r="V280" s="140"/>
    </row>
    <row r="281" spans="1:22" ht="21.75" customHeight="1" x14ac:dyDescent="0.35">
      <c r="A281" s="157">
        <v>1.1299999999999999</v>
      </c>
      <c r="B281" s="157" t="s">
        <v>463</v>
      </c>
      <c r="C281" s="158"/>
      <c r="D281" s="159"/>
      <c r="E281" s="159"/>
      <c r="F281" s="159"/>
      <c r="G281" s="160"/>
      <c r="H281" s="138"/>
      <c r="I281" s="140"/>
      <c r="J281" s="140"/>
      <c r="K281" s="140"/>
      <c r="L281" s="140"/>
      <c r="M281" s="140"/>
      <c r="N281" s="140"/>
      <c r="O281" s="140"/>
      <c r="P281" s="140"/>
      <c r="Q281" s="140"/>
      <c r="R281" s="141"/>
      <c r="S281" s="141"/>
      <c r="T281" s="140"/>
      <c r="U281" s="140"/>
      <c r="V281" s="140"/>
    </row>
    <row r="282" spans="1:22" ht="21.75" customHeight="1" x14ac:dyDescent="0.35">
      <c r="C282" s="161" t="s">
        <v>249</v>
      </c>
      <c r="D282" s="665" t="s">
        <v>424</v>
      </c>
      <c r="E282" s="665"/>
      <c r="F282" s="665"/>
      <c r="G282" s="665"/>
      <c r="H282" s="665"/>
      <c r="I282" s="140"/>
      <c r="J282" s="140"/>
      <c r="K282" s="140"/>
      <c r="L282" s="140"/>
      <c r="M282" s="140"/>
      <c r="N282" s="140"/>
      <c r="O282" s="140"/>
      <c r="P282" s="140"/>
      <c r="Q282" s="140"/>
      <c r="R282" s="141"/>
      <c r="S282" s="141"/>
      <c r="T282" s="140"/>
      <c r="U282" s="140"/>
      <c r="V282" s="140"/>
    </row>
    <row r="283" spans="1:22" ht="21.75" customHeight="1" x14ac:dyDescent="0.35">
      <c r="C283" s="156" t="s">
        <v>234</v>
      </c>
      <c r="D283" s="664"/>
      <c r="E283" s="664"/>
      <c r="F283" s="664"/>
      <c r="G283" s="664"/>
      <c r="H283" s="664"/>
      <c r="I283" s="140"/>
      <c r="J283" s="140"/>
      <c r="K283" s="140"/>
      <c r="L283" s="140"/>
      <c r="M283" s="140"/>
      <c r="N283" s="140"/>
      <c r="O283" s="140"/>
      <c r="P283" s="140"/>
      <c r="Q283" s="140"/>
      <c r="R283" s="141"/>
      <c r="S283" s="141"/>
      <c r="T283" s="140"/>
      <c r="U283" s="140"/>
      <c r="V283" s="140"/>
    </row>
    <row r="284" spans="1:22" ht="21.75" customHeight="1" x14ac:dyDescent="0.35">
      <c r="C284" s="156" t="s">
        <v>235</v>
      </c>
      <c r="D284" s="664"/>
      <c r="E284" s="664"/>
      <c r="F284" s="664"/>
      <c r="G284" s="664"/>
      <c r="H284" s="664"/>
      <c r="I284" s="140"/>
      <c r="J284" s="140"/>
      <c r="K284" s="140"/>
      <c r="L284" s="140"/>
      <c r="M284" s="140"/>
      <c r="N284" s="140"/>
      <c r="O284" s="140"/>
      <c r="P284" s="140"/>
      <c r="Q284" s="140"/>
      <c r="R284" s="141"/>
      <c r="S284" s="141"/>
      <c r="T284" s="140"/>
      <c r="U284" s="140"/>
      <c r="V284" s="140"/>
    </row>
    <row r="285" spans="1:22" ht="21.75" customHeight="1" x14ac:dyDescent="0.35">
      <c r="C285" s="156" t="s">
        <v>236</v>
      </c>
      <c r="D285" s="664"/>
      <c r="E285" s="664"/>
      <c r="F285" s="664"/>
      <c r="G285" s="664"/>
      <c r="H285" s="664"/>
      <c r="I285" s="140"/>
      <c r="J285" s="140"/>
      <c r="K285" s="140"/>
      <c r="L285" s="140"/>
      <c r="M285" s="140"/>
      <c r="N285" s="140"/>
      <c r="O285" s="140"/>
      <c r="P285" s="140"/>
      <c r="Q285" s="140"/>
      <c r="R285" s="141"/>
      <c r="S285" s="141"/>
      <c r="T285" s="140"/>
      <c r="U285" s="140"/>
      <c r="V285" s="140"/>
    </row>
    <row r="286" spans="1:22" ht="21.75" customHeight="1" x14ac:dyDescent="0.35">
      <c r="C286" s="156" t="s">
        <v>237</v>
      </c>
      <c r="D286" s="664"/>
      <c r="E286" s="664"/>
      <c r="F286" s="664"/>
      <c r="G286" s="664"/>
      <c r="H286" s="664"/>
      <c r="I286" s="140"/>
      <c r="J286" s="140"/>
      <c r="K286" s="140"/>
      <c r="L286" s="140"/>
      <c r="M286" s="140"/>
      <c r="N286" s="140"/>
      <c r="O286" s="140"/>
      <c r="P286" s="140"/>
      <c r="Q286" s="140"/>
      <c r="R286" s="141"/>
      <c r="S286" s="141"/>
      <c r="T286" s="140"/>
      <c r="U286" s="140"/>
      <c r="V286" s="140"/>
    </row>
    <row r="287" spans="1:22" ht="21.75" customHeight="1" x14ac:dyDescent="0.35">
      <c r="C287" s="156" t="s">
        <v>238</v>
      </c>
      <c r="D287" s="664"/>
      <c r="E287" s="664"/>
      <c r="F287" s="664"/>
      <c r="G287" s="664"/>
      <c r="H287" s="664"/>
      <c r="I287" s="140"/>
      <c r="J287" s="140"/>
      <c r="K287" s="140"/>
      <c r="L287" s="140"/>
      <c r="M287" s="140"/>
      <c r="N287" s="140"/>
      <c r="O287" s="140"/>
      <c r="P287" s="140"/>
      <c r="Q287" s="140"/>
      <c r="R287" s="141"/>
      <c r="S287" s="141"/>
      <c r="T287" s="140"/>
      <c r="U287" s="140"/>
      <c r="V287" s="140"/>
    </row>
    <row r="288" spans="1:22" ht="21.75" customHeight="1" x14ac:dyDescent="0.35">
      <c r="C288" s="156" t="s">
        <v>265</v>
      </c>
      <c r="D288" s="664"/>
      <c r="E288" s="664"/>
      <c r="F288" s="664"/>
      <c r="G288" s="664"/>
      <c r="H288" s="664"/>
      <c r="I288" s="140"/>
      <c r="J288" s="140"/>
      <c r="K288" s="140"/>
      <c r="L288" s="140"/>
      <c r="M288" s="140"/>
      <c r="N288" s="140"/>
      <c r="O288" s="140"/>
      <c r="P288" s="140"/>
      <c r="Q288" s="140"/>
      <c r="R288" s="141"/>
      <c r="S288" s="141"/>
      <c r="T288" s="140"/>
      <c r="U288" s="140"/>
      <c r="V288" s="140"/>
    </row>
    <row r="289" spans="1:22" ht="21.75" customHeight="1" x14ac:dyDescent="0.35">
      <c r="C289" s="156" t="s">
        <v>266</v>
      </c>
      <c r="D289" s="664"/>
      <c r="E289" s="664"/>
      <c r="F289" s="664"/>
      <c r="G289" s="664"/>
      <c r="H289" s="664"/>
      <c r="I289" s="140"/>
      <c r="J289" s="140"/>
      <c r="K289" s="140"/>
      <c r="L289" s="140"/>
      <c r="M289" s="140"/>
      <c r="N289" s="140"/>
      <c r="O289" s="140"/>
      <c r="P289" s="140"/>
      <c r="Q289" s="140"/>
      <c r="R289" s="141"/>
      <c r="S289" s="141"/>
      <c r="T289" s="140"/>
      <c r="U289" s="140"/>
      <c r="V289" s="140"/>
    </row>
    <row r="290" spans="1:22" ht="21.75" customHeight="1" x14ac:dyDescent="0.35">
      <c r="C290" s="156" t="s">
        <v>267</v>
      </c>
      <c r="D290" s="664"/>
      <c r="E290" s="664"/>
      <c r="F290" s="664"/>
      <c r="G290" s="664"/>
      <c r="H290" s="664"/>
      <c r="I290" s="140"/>
      <c r="J290" s="140"/>
      <c r="K290" s="140"/>
      <c r="L290" s="140"/>
      <c r="M290" s="140"/>
      <c r="N290" s="140"/>
      <c r="O290" s="140"/>
      <c r="P290" s="140"/>
      <c r="Q290" s="140"/>
      <c r="R290" s="141"/>
      <c r="S290" s="141"/>
      <c r="T290" s="140"/>
      <c r="U290" s="140"/>
      <c r="V290" s="140"/>
    </row>
    <row r="291" spans="1:22" ht="21.75" customHeight="1" x14ac:dyDescent="0.35">
      <c r="C291" s="156" t="s">
        <v>268</v>
      </c>
      <c r="D291" s="664"/>
      <c r="E291" s="664"/>
      <c r="F291" s="664"/>
      <c r="G291" s="664"/>
      <c r="H291" s="664"/>
      <c r="I291" s="140"/>
      <c r="J291" s="140"/>
      <c r="K291" s="140"/>
      <c r="L291" s="140"/>
      <c r="M291" s="140"/>
      <c r="N291" s="140"/>
      <c r="O291" s="140"/>
      <c r="P291" s="140"/>
      <c r="Q291" s="140"/>
      <c r="R291" s="141"/>
      <c r="S291" s="141"/>
      <c r="T291" s="140"/>
      <c r="U291" s="140"/>
      <c r="V291" s="140"/>
    </row>
    <row r="292" spans="1:22" ht="21.75" customHeight="1" x14ac:dyDescent="0.35">
      <c r="C292" s="156" t="s">
        <v>269</v>
      </c>
      <c r="D292" s="664"/>
      <c r="E292" s="664"/>
      <c r="F292" s="664"/>
      <c r="G292" s="664"/>
      <c r="H292" s="664"/>
      <c r="I292" s="140"/>
      <c r="J292" s="140"/>
      <c r="K292" s="140"/>
      <c r="L292" s="140"/>
      <c r="M292" s="140"/>
      <c r="N292" s="140"/>
      <c r="O292" s="140"/>
      <c r="P292" s="140"/>
      <c r="Q292" s="140"/>
      <c r="R292" s="141"/>
      <c r="S292" s="141"/>
      <c r="T292" s="140"/>
      <c r="U292" s="140"/>
      <c r="V292" s="140"/>
    </row>
    <row r="293" spans="1:22" ht="21.75" customHeight="1" x14ac:dyDescent="0.35">
      <c r="C293" s="156" t="s">
        <v>270</v>
      </c>
      <c r="D293" s="664"/>
      <c r="E293" s="664"/>
      <c r="F293" s="664"/>
      <c r="G293" s="664"/>
      <c r="H293" s="664"/>
      <c r="I293" s="140"/>
      <c r="J293" s="140"/>
      <c r="K293" s="140"/>
      <c r="L293" s="140"/>
      <c r="M293" s="140"/>
      <c r="N293" s="140"/>
      <c r="O293" s="140"/>
      <c r="P293" s="140"/>
      <c r="Q293" s="140"/>
      <c r="R293" s="141"/>
      <c r="S293" s="141"/>
      <c r="T293" s="140"/>
      <c r="U293" s="140"/>
      <c r="V293" s="140"/>
    </row>
    <row r="294" spans="1:22" ht="21.75" customHeight="1" x14ac:dyDescent="0.35">
      <c r="C294" s="156" t="s">
        <v>271</v>
      </c>
      <c r="D294" s="664"/>
      <c r="E294" s="664"/>
      <c r="F294" s="664"/>
      <c r="G294" s="664"/>
      <c r="H294" s="664"/>
      <c r="I294" s="140"/>
      <c r="J294" s="140"/>
      <c r="K294" s="140"/>
      <c r="L294" s="140"/>
      <c r="M294" s="140"/>
      <c r="N294" s="140"/>
      <c r="O294" s="140"/>
      <c r="P294" s="140"/>
      <c r="Q294" s="140"/>
      <c r="R294" s="141"/>
      <c r="S294" s="141"/>
      <c r="T294" s="140"/>
      <c r="U294" s="140"/>
      <c r="V294" s="140"/>
    </row>
    <row r="295" spans="1:22" ht="21.75" customHeight="1" x14ac:dyDescent="0.35">
      <c r="C295" s="156" t="s">
        <v>272</v>
      </c>
      <c r="D295" s="664"/>
      <c r="E295" s="664"/>
      <c r="F295" s="664"/>
      <c r="G295" s="664"/>
      <c r="H295" s="664"/>
      <c r="I295" s="140"/>
      <c r="J295" s="140"/>
      <c r="K295" s="140"/>
      <c r="L295" s="140"/>
      <c r="M295" s="140"/>
      <c r="N295" s="140"/>
      <c r="O295" s="140"/>
      <c r="P295" s="140"/>
      <c r="Q295" s="140"/>
      <c r="R295" s="141"/>
      <c r="S295" s="141"/>
      <c r="T295" s="140"/>
      <c r="U295" s="140"/>
      <c r="V295" s="140"/>
    </row>
    <row r="296" spans="1:22" ht="21.75" customHeight="1" x14ac:dyDescent="0.35">
      <c r="C296" s="156" t="s">
        <v>273</v>
      </c>
      <c r="D296" s="664"/>
      <c r="E296" s="664"/>
      <c r="F296" s="664"/>
      <c r="G296" s="664"/>
      <c r="H296" s="664"/>
      <c r="I296" s="140"/>
      <c r="J296" s="140"/>
      <c r="K296" s="140"/>
      <c r="L296" s="140"/>
      <c r="M296" s="140"/>
      <c r="N296" s="140"/>
      <c r="O296" s="140"/>
      <c r="P296" s="140"/>
      <c r="Q296" s="140"/>
      <c r="R296" s="141"/>
      <c r="S296" s="141"/>
      <c r="T296" s="140"/>
      <c r="U296" s="140"/>
      <c r="V296" s="140"/>
    </row>
    <row r="297" spans="1:22" ht="21.75" customHeight="1" x14ac:dyDescent="0.35">
      <c r="C297" s="156" t="s">
        <v>274</v>
      </c>
      <c r="D297" s="664"/>
      <c r="E297" s="664"/>
      <c r="F297" s="664"/>
      <c r="G297" s="664"/>
      <c r="H297" s="664"/>
      <c r="I297" s="140"/>
      <c r="J297" s="140"/>
      <c r="K297" s="140"/>
      <c r="L297" s="140"/>
      <c r="M297" s="140"/>
      <c r="N297" s="140"/>
      <c r="O297" s="140"/>
      <c r="P297" s="140"/>
      <c r="Q297" s="140"/>
      <c r="R297" s="141"/>
      <c r="S297" s="141"/>
      <c r="T297" s="140"/>
      <c r="U297" s="140"/>
      <c r="V297" s="140"/>
    </row>
    <row r="298" spans="1:22" ht="21.75" customHeight="1" x14ac:dyDescent="0.35">
      <c r="C298" s="667" t="s">
        <v>275</v>
      </c>
      <c r="D298" s="668"/>
      <c r="E298" s="668"/>
      <c r="F298" s="669"/>
      <c r="G298" s="670">
        <f>COUNTA(D283:H297)*1</f>
        <v>0</v>
      </c>
      <c r="H298" s="671"/>
      <c r="I298" s="140"/>
      <c r="J298" s="140"/>
      <c r="K298" s="140"/>
      <c r="L298" s="140"/>
      <c r="M298" s="140"/>
      <c r="N298" s="140"/>
      <c r="O298" s="140"/>
      <c r="P298" s="140"/>
      <c r="Q298" s="140"/>
      <c r="R298" s="141"/>
      <c r="S298" s="141"/>
      <c r="T298" s="140"/>
      <c r="U298" s="140"/>
      <c r="V298" s="140"/>
    </row>
    <row r="299" spans="1:22" ht="21.75" customHeight="1" x14ac:dyDescent="0.35">
      <c r="A299" s="157">
        <v>1.1399999999999999</v>
      </c>
      <c r="B299" s="157" t="s">
        <v>464</v>
      </c>
      <c r="C299" s="158"/>
      <c r="D299" s="159"/>
      <c r="E299" s="159"/>
      <c r="F299" s="159"/>
      <c r="G299" s="160"/>
      <c r="H299" s="138"/>
      <c r="I299" s="140"/>
      <c r="J299" s="140"/>
      <c r="K299" s="140"/>
      <c r="L299" s="140"/>
      <c r="M299" s="140"/>
      <c r="N299" s="140"/>
      <c r="O299" s="140"/>
      <c r="P299" s="140"/>
      <c r="Q299" s="140"/>
      <c r="R299" s="141"/>
      <c r="S299" s="141"/>
      <c r="T299" s="140"/>
      <c r="U299" s="140"/>
      <c r="V299" s="140"/>
    </row>
    <row r="300" spans="1:22" ht="21.75" customHeight="1" x14ac:dyDescent="0.35">
      <c r="C300" s="161" t="s">
        <v>249</v>
      </c>
      <c r="D300" s="666" t="s">
        <v>425</v>
      </c>
      <c r="E300" s="666"/>
      <c r="F300" s="666"/>
      <c r="G300" s="665" t="s">
        <v>426</v>
      </c>
      <c r="H300" s="665"/>
      <c r="I300" s="665"/>
      <c r="J300" s="665"/>
      <c r="K300" s="665"/>
      <c r="L300" s="665"/>
      <c r="M300" s="665"/>
      <c r="N300" s="665"/>
      <c r="O300" s="140"/>
      <c r="P300" s="140"/>
      <c r="Q300" s="140"/>
      <c r="R300" s="141"/>
      <c r="S300" s="141"/>
      <c r="T300" s="140"/>
      <c r="U300" s="140"/>
      <c r="V300" s="140"/>
    </row>
    <row r="301" spans="1:22" ht="21.75" customHeight="1" x14ac:dyDescent="0.35">
      <c r="C301" s="156" t="s">
        <v>234</v>
      </c>
      <c r="D301" s="664"/>
      <c r="E301" s="664"/>
      <c r="F301" s="664"/>
      <c r="G301" s="661"/>
      <c r="H301" s="661"/>
      <c r="I301" s="661"/>
      <c r="J301" s="661"/>
      <c r="K301" s="661"/>
      <c r="L301" s="661"/>
      <c r="M301" s="661"/>
      <c r="N301" s="661"/>
      <c r="O301" s="140"/>
      <c r="P301" s="140"/>
      <c r="Q301" s="140"/>
      <c r="R301" s="141"/>
      <c r="S301" s="141"/>
      <c r="T301" s="140"/>
      <c r="U301" s="140"/>
      <c r="V301" s="140"/>
    </row>
    <row r="302" spans="1:22" ht="21.75" customHeight="1" x14ac:dyDescent="0.35">
      <c r="C302" s="156" t="s">
        <v>235</v>
      </c>
      <c r="D302" s="664"/>
      <c r="E302" s="664"/>
      <c r="F302" s="664"/>
      <c r="G302" s="661"/>
      <c r="H302" s="661"/>
      <c r="I302" s="661"/>
      <c r="J302" s="661"/>
      <c r="K302" s="661"/>
      <c r="L302" s="661"/>
      <c r="M302" s="661"/>
      <c r="N302" s="661"/>
      <c r="O302" s="140"/>
      <c r="P302" s="140"/>
      <c r="Q302" s="140"/>
      <c r="R302" s="141"/>
      <c r="S302" s="141"/>
      <c r="T302" s="140"/>
      <c r="U302" s="140"/>
      <c r="V302" s="140"/>
    </row>
    <row r="303" spans="1:22" ht="21.75" customHeight="1" x14ac:dyDescent="0.35">
      <c r="C303" s="156" t="s">
        <v>236</v>
      </c>
      <c r="D303" s="664"/>
      <c r="E303" s="664"/>
      <c r="F303" s="664"/>
      <c r="G303" s="661"/>
      <c r="H303" s="661"/>
      <c r="I303" s="661"/>
      <c r="J303" s="661"/>
      <c r="K303" s="661"/>
      <c r="L303" s="661"/>
      <c r="M303" s="661"/>
      <c r="N303" s="661"/>
      <c r="O303" s="140"/>
      <c r="P303" s="140"/>
      <c r="Q303" s="140"/>
      <c r="R303" s="141"/>
      <c r="S303" s="141"/>
      <c r="T303" s="140"/>
      <c r="U303" s="140"/>
      <c r="V303" s="140"/>
    </row>
    <row r="304" spans="1:22" ht="21.75" customHeight="1" x14ac:dyDescent="0.35">
      <c r="C304" s="156" t="s">
        <v>237</v>
      </c>
      <c r="D304" s="664"/>
      <c r="E304" s="664"/>
      <c r="F304" s="664"/>
      <c r="G304" s="661"/>
      <c r="H304" s="661"/>
      <c r="I304" s="661"/>
      <c r="J304" s="661"/>
      <c r="K304" s="661"/>
      <c r="L304" s="661"/>
      <c r="M304" s="661"/>
      <c r="N304" s="661"/>
      <c r="O304" s="140"/>
      <c r="P304" s="140"/>
      <c r="Q304" s="140"/>
      <c r="R304" s="141"/>
      <c r="S304" s="141"/>
      <c r="T304" s="140"/>
      <c r="U304" s="140"/>
      <c r="V304" s="140"/>
    </row>
    <row r="305" spans="1:24" ht="21.75" customHeight="1" x14ac:dyDescent="0.35">
      <c r="C305" s="156" t="s">
        <v>238</v>
      </c>
      <c r="D305" s="664"/>
      <c r="E305" s="664"/>
      <c r="F305" s="664"/>
      <c r="G305" s="661"/>
      <c r="H305" s="661"/>
      <c r="I305" s="661"/>
      <c r="J305" s="661"/>
      <c r="K305" s="661"/>
      <c r="L305" s="661"/>
      <c r="M305" s="661"/>
      <c r="N305" s="661"/>
      <c r="O305" s="140"/>
      <c r="P305" s="140"/>
      <c r="Q305" s="140"/>
      <c r="R305" s="141"/>
      <c r="S305" s="141"/>
      <c r="T305" s="140"/>
      <c r="U305" s="140"/>
      <c r="V305" s="140"/>
    </row>
    <row r="306" spans="1:24" ht="21.75" customHeight="1" x14ac:dyDescent="0.35">
      <c r="C306" s="156" t="s">
        <v>265</v>
      </c>
      <c r="D306" s="664"/>
      <c r="E306" s="664"/>
      <c r="F306" s="664"/>
      <c r="G306" s="661"/>
      <c r="H306" s="661"/>
      <c r="I306" s="661"/>
      <c r="J306" s="661"/>
      <c r="K306" s="661"/>
      <c r="L306" s="661"/>
      <c r="M306" s="661"/>
      <c r="N306" s="661"/>
      <c r="O306" s="140"/>
      <c r="P306" s="140"/>
      <c r="Q306" s="140"/>
      <c r="R306" s="141"/>
      <c r="S306" s="141"/>
      <c r="T306" s="140"/>
      <c r="U306" s="140"/>
      <c r="V306" s="140"/>
    </row>
    <row r="307" spans="1:24" ht="21.75" customHeight="1" x14ac:dyDescent="0.35">
      <c r="C307" s="156" t="s">
        <v>266</v>
      </c>
      <c r="D307" s="664"/>
      <c r="E307" s="664"/>
      <c r="F307" s="664"/>
      <c r="G307" s="661"/>
      <c r="H307" s="661"/>
      <c r="I307" s="661"/>
      <c r="J307" s="661"/>
      <c r="K307" s="661"/>
      <c r="L307" s="661"/>
      <c r="M307" s="661"/>
      <c r="N307" s="661"/>
      <c r="O307" s="140"/>
      <c r="P307" s="140"/>
      <c r="Q307" s="140"/>
      <c r="R307" s="141"/>
      <c r="S307" s="141"/>
      <c r="T307" s="140"/>
      <c r="U307" s="140"/>
      <c r="V307" s="140"/>
    </row>
    <row r="308" spans="1:24" ht="21.75" customHeight="1" x14ac:dyDescent="0.35">
      <c r="C308" s="156" t="s">
        <v>267</v>
      </c>
      <c r="D308" s="664"/>
      <c r="E308" s="664"/>
      <c r="F308" s="664"/>
      <c r="G308" s="661"/>
      <c r="H308" s="661"/>
      <c r="I308" s="661"/>
      <c r="J308" s="661"/>
      <c r="K308" s="661"/>
      <c r="L308" s="661"/>
      <c r="M308" s="661"/>
      <c r="N308" s="661"/>
      <c r="O308" s="140"/>
      <c r="P308" s="140"/>
      <c r="Q308" s="140"/>
      <c r="R308" s="141"/>
      <c r="S308" s="141"/>
      <c r="T308" s="140"/>
      <c r="U308" s="140"/>
      <c r="V308" s="140"/>
    </row>
    <row r="309" spans="1:24" ht="21.75" customHeight="1" x14ac:dyDescent="0.35">
      <c r="C309" s="156" t="s">
        <v>268</v>
      </c>
      <c r="D309" s="664"/>
      <c r="E309" s="664"/>
      <c r="F309" s="664"/>
      <c r="G309" s="661"/>
      <c r="H309" s="661"/>
      <c r="I309" s="661"/>
      <c r="J309" s="661"/>
      <c r="K309" s="661"/>
      <c r="L309" s="661"/>
      <c r="M309" s="661"/>
      <c r="N309" s="661"/>
      <c r="O309" s="140"/>
      <c r="P309" s="140"/>
      <c r="Q309" s="140"/>
      <c r="R309" s="141"/>
      <c r="S309" s="141"/>
      <c r="T309" s="140"/>
      <c r="U309" s="140"/>
      <c r="V309" s="140"/>
    </row>
    <row r="310" spans="1:24" ht="21.75" customHeight="1" x14ac:dyDescent="0.35">
      <c r="C310" s="156" t="s">
        <v>269</v>
      </c>
      <c r="D310" s="664"/>
      <c r="E310" s="664"/>
      <c r="F310" s="664"/>
      <c r="G310" s="661"/>
      <c r="H310" s="661"/>
      <c r="I310" s="661"/>
      <c r="J310" s="661"/>
      <c r="K310" s="661"/>
      <c r="L310" s="661"/>
      <c r="M310" s="661"/>
      <c r="N310" s="661"/>
      <c r="O310" s="140"/>
      <c r="P310" s="140"/>
      <c r="Q310" s="140"/>
      <c r="R310" s="141"/>
      <c r="S310" s="141"/>
      <c r="T310" s="140"/>
      <c r="U310" s="140"/>
      <c r="V310" s="140"/>
    </row>
    <row r="311" spans="1:24" ht="21.75" customHeight="1" x14ac:dyDescent="0.35">
      <c r="C311" s="156" t="s">
        <v>270</v>
      </c>
      <c r="D311" s="664"/>
      <c r="E311" s="664"/>
      <c r="F311" s="664"/>
      <c r="G311" s="661"/>
      <c r="H311" s="661"/>
      <c r="I311" s="661"/>
      <c r="J311" s="661"/>
      <c r="K311" s="661"/>
      <c r="L311" s="661"/>
      <c r="M311" s="661"/>
      <c r="N311" s="661"/>
      <c r="O311" s="140"/>
      <c r="P311" s="140"/>
      <c r="Q311" s="140"/>
      <c r="R311" s="141"/>
      <c r="S311" s="141"/>
      <c r="T311" s="140"/>
      <c r="U311" s="140"/>
      <c r="V311" s="140"/>
    </row>
    <row r="312" spans="1:24" ht="21.75" customHeight="1" x14ac:dyDescent="0.35">
      <c r="C312" s="156" t="s">
        <v>271</v>
      </c>
      <c r="D312" s="664"/>
      <c r="E312" s="664"/>
      <c r="F312" s="664"/>
      <c r="G312" s="661"/>
      <c r="H312" s="661"/>
      <c r="I312" s="661"/>
      <c r="J312" s="661"/>
      <c r="K312" s="661"/>
      <c r="L312" s="661"/>
      <c r="M312" s="661"/>
      <c r="N312" s="661"/>
      <c r="O312" s="140"/>
      <c r="P312" s="140"/>
      <c r="Q312" s="140"/>
      <c r="R312" s="141"/>
      <c r="S312" s="141"/>
      <c r="T312" s="140"/>
      <c r="U312" s="140"/>
      <c r="V312" s="140"/>
    </row>
    <row r="313" spans="1:24" ht="21.75" customHeight="1" x14ac:dyDescent="0.35">
      <c r="C313" s="156" t="s">
        <v>272</v>
      </c>
      <c r="D313" s="664"/>
      <c r="E313" s="664"/>
      <c r="F313" s="664"/>
      <c r="G313" s="661"/>
      <c r="H313" s="661"/>
      <c r="I313" s="661"/>
      <c r="J313" s="661"/>
      <c r="K313" s="661"/>
      <c r="L313" s="661"/>
      <c r="M313" s="661"/>
      <c r="N313" s="661"/>
      <c r="O313" s="140"/>
      <c r="P313" s="140"/>
      <c r="Q313" s="140"/>
      <c r="R313" s="141"/>
      <c r="S313" s="141"/>
      <c r="T313" s="140"/>
      <c r="U313" s="140"/>
      <c r="V313" s="140"/>
    </row>
    <row r="314" spans="1:24" ht="21.75" customHeight="1" x14ac:dyDescent="0.35">
      <c r="C314" s="156" t="s">
        <v>273</v>
      </c>
      <c r="D314" s="664"/>
      <c r="E314" s="664"/>
      <c r="F314" s="664"/>
      <c r="G314" s="661"/>
      <c r="H314" s="661"/>
      <c r="I314" s="661"/>
      <c r="J314" s="661"/>
      <c r="K314" s="661"/>
      <c r="L314" s="661"/>
      <c r="M314" s="661"/>
      <c r="N314" s="661"/>
      <c r="O314" s="140"/>
      <c r="P314" s="140"/>
      <c r="Q314" s="140"/>
      <c r="R314" s="141"/>
      <c r="S314" s="141"/>
      <c r="T314" s="140"/>
      <c r="U314" s="140"/>
      <c r="V314" s="140"/>
    </row>
    <row r="315" spans="1:24" ht="21.75" customHeight="1" x14ac:dyDescent="0.35">
      <c r="C315" s="156" t="s">
        <v>274</v>
      </c>
      <c r="D315" s="664"/>
      <c r="E315" s="664"/>
      <c r="F315" s="664"/>
      <c r="G315" s="661"/>
      <c r="H315" s="661"/>
      <c r="I315" s="661"/>
      <c r="J315" s="661"/>
      <c r="K315" s="661"/>
      <c r="L315" s="661"/>
      <c r="M315" s="661"/>
      <c r="N315" s="661"/>
      <c r="O315" s="140"/>
      <c r="P315" s="140"/>
      <c r="Q315" s="140"/>
      <c r="R315" s="141"/>
      <c r="S315" s="141"/>
      <c r="T315" s="140"/>
      <c r="U315" s="140"/>
      <c r="V315" s="140"/>
    </row>
    <row r="316" spans="1:24" ht="21.75" customHeight="1" x14ac:dyDescent="0.35">
      <c r="C316" s="662" t="s">
        <v>275</v>
      </c>
      <c r="D316" s="662"/>
      <c r="E316" s="662"/>
      <c r="F316" s="662"/>
      <c r="G316" s="663">
        <f>COUNTA(D301:G315)*0.2</f>
        <v>0</v>
      </c>
      <c r="H316" s="663"/>
      <c r="I316" s="663"/>
      <c r="J316" s="663"/>
      <c r="K316" s="663"/>
      <c r="L316" s="663"/>
      <c r="M316" s="663"/>
      <c r="N316" s="663"/>
      <c r="O316" s="140"/>
      <c r="P316" s="140"/>
      <c r="Q316" s="140"/>
      <c r="R316" s="141"/>
      <c r="S316" s="141"/>
      <c r="T316" s="140"/>
      <c r="U316" s="140"/>
      <c r="V316" s="140"/>
    </row>
    <row r="317" spans="1:24" ht="21.75" customHeight="1" x14ac:dyDescent="0.35">
      <c r="C317" s="142"/>
      <c r="D317" s="140"/>
      <c r="E317" s="140"/>
      <c r="F317" s="140"/>
      <c r="G317" s="140"/>
      <c r="H317" s="140"/>
      <c r="I317" s="140"/>
      <c r="J317" s="140"/>
      <c r="K317" s="140"/>
      <c r="L317" s="140"/>
      <c r="M317" s="140"/>
      <c r="N317" s="140"/>
      <c r="O317" s="140"/>
      <c r="P317" s="140"/>
      <c r="Q317" s="140"/>
      <c r="R317" s="141"/>
      <c r="S317" s="141"/>
      <c r="T317" s="140"/>
      <c r="U317" s="140"/>
      <c r="V317" s="140"/>
    </row>
    <row r="318" spans="1:24" s="144" customFormat="1" ht="21.75" customHeight="1" x14ac:dyDescent="0.45">
      <c r="A318" s="701" t="s">
        <v>239</v>
      </c>
      <c r="B318" s="702"/>
      <c r="C318" s="702"/>
      <c r="D318" s="702"/>
      <c r="E318" s="702"/>
      <c r="F318" s="702"/>
      <c r="G318" s="702"/>
      <c r="H318" s="702"/>
      <c r="I318" s="702"/>
      <c r="J318" s="702"/>
      <c r="K318" s="702"/>
      <c r="L318" s="702"/>
      <c r="M318" s="702"/>
      <c r="N318" s="702" t="s">
        <v>257</v>
      </c>
      <c r="O318" s="702"/>
      <c r="P318" s="702"/>
      <c r="Q318" s="707">
        <f>V24+V37+S47+S87+T117+T151+T185+T207+T229+H250+G253+G261+P280+G298+G316</f>
        <v>0</v>
      </c>
      <c r="R318" s="143"/>
      <c r="S318" s="710" t="s">
        <v>13</v>
      </c>
      <c r="T318" s="710"/>
      <c r="U318" s="710"/>
      <c r="V318" s="711"/>
      <c r="W318" s="138"/>
      <c r="X318" s="138"/>
    </row>
    <row r="319" spans="1:24" s="144" customFormat="1" ht="27" customHeight="1" x14ac:dyDescent="0.45">
      <c r="A319" s="703"/>
      <c r="B319" s="704"/>
      <c r="C319" s="704"/>
      <c r="D319" s="704"/>
      <c r="E319" s="704"/>
      <c r="F319" s="704"/>
      <c r="G319" s="704"/>
      <c r="H319" s="704"/>
      <c r="I319" s="704"/>
      <c r="J319" s="704"/>
      <c r="K319" s="704"/>
      <c r="L319" s="704"/>
      <c r="M319" s="704"/>
      <c r="N319" s="704"/>
      <c r="O319" s="704"/>
      <c r="P319" s="704"/>
      <c r="Q319" s="708"/>
      <c r="R319" s="145"/>
      <c r="S319" s="712"/>
      <c r="T319" s="712"/>
      <c r="U319" s="712"/>
      <c r="V319" s="713"/>
      <c r="W319" s="138"/>
      <c r="X319" s="138"/>
    </row>
    <row r="320" spans="1:24" s="144" customFormat="1" ht="21.75" customHeight="1" x14ac:dyDescent="0.45">
      <c r="A320" s="705"/>
      <c r="B320" s="706"/>
      <c r="C320" s="706"/>
      <c r="D320" s="706"/>
      <c r="E320" s="706"/>
      <c r="F320" s="706"/>
      <c r="G320" s="706"/>
      <c r="H320" s="706"/>
      <c r="I320" s="706"/>
      <c r="J320" s="706"/>
      <c r="K320" s="706"/>
      <c r="L320" s="706"/>
      <c r="M320" s="706"/>
      <c r="N320" s="706"/>
      <c r="O320" s="706"/>
      <c r="P320" s="706"/>
      <c r="Q320" s="709"/>
      <c r="R320" s="146"/>
      <c r="S320" s="714"/>
      <c r="T320" s="714"/>
      <c r="U320" s="714"/>
      <c r="V320" s="715"/>
      <c r="W320" s="138"/>
      <c r="X320" s="138"/>
    </row>
    <row r="321" spans="1:24" s="144" customFormat="1" ht="21.75" customHeight="1" x14ac:dyDescent="0.35">
      <c r="A321" s="138"/>
      <c r="B321" s="138"/>
      <c r="C321" s="138"/>
      <c r="D321" s="138"/>
      <c r="E321" s="138"/>
      <c r="F321" s="147"/>
      <c r="G321" s="147"/>
      <c r="H321" s="147"/>
      <c r="I321" s="147"/>
      <c r="J321" s="147"/>
      <c r="K321" s="147"/>
      <c r="L321" s="147"/>
      <c r="M321" s="147"/>
      <c r="N321" s="147"/>
      <c r="O321" s="147"/>
      <c r="P321" s="147"/>
      <c r="Q321" s="138"/>
      <c r="R321" s="138"/>
      <c r="S321" s="138"/>
      <c r="T321" s="148"/>
      <c r="U321" s="138"/>
      <c r="V321" s="138"/>
      <c r="W321" s="138"/>
      <c r="X321" s="138"/>
    </row>
    <row r="322" spans="1:24" s="151" customFormat="1" ht="21" x14ac:dyDescent="0.35">
      <c r="A322" s="149" t="s">
        <v>320</v>
      </c>
      <c r="B322" s="150"/>
      <c r="C322" s="716" t="s">
        <v>467</v>
      </c>
      <c r="D322" s="716"/>
      <c r="E322" s="716"/>
      <c r="F322" s="716"/>
      <c r="G322" s="716"/>
      <c r="H322" s="716"/>
      <c r="I322" s="716"/>
      <c r="J322" s="716"/>
      <c r="K322" s="716"/>
      <c r="L322" s="716"/>
      <c r="M322" s="716"/>
      <c r="N322" s="716"/>
      <c r="O322" s="716"/>
      <c r="P322" s="716"/>
      <c r="Q322" s="716"/>
      <c r="R322" s="716"/>
      <c r="S322" s="716"/>
      <c r="T322" s="716"/>
      <c r="U322" s="716"/>
      <c r="V322" s="716"/>
      <c r="W322" s="138"/>
      <c r="X322" s="138"/>
    </row>
    <row r="323" spans="1:24" s="151" customFormat="1" ht="21.75" customHeight="1" x14ac:dyDescent="0.35">
      <c r="A323" s="150"/>
      <c r="B323" s="150"/>
      <c r="C323" s="150" t="s">
        <v>321</v>
      </c>
      <c r="D323" s="150"/>
      <c r="E323" s="150"/>
      <c r="F323" s="152"/>
      <c r="G323" s="152"/>
      <c r="H323" s="152"/>
      <c r="I323" s="152"/>
      <c r="J323" s="152"/>
      <c r="K323" s="152"/>
      <c r="L323" s="152"/>
      <c r="M323" s="152"/>
      <c r="N323" s="152"/>
      <c r="O323" s="152"/>
      <c r="P323" s="152"/>
      <c r="Q323" s="150"/>
      <c r="R323" s="150"/>
      <c r="S323" s="150"/>
      <c r="T323" s="153"/>
      <c r="U323" s="150"/>
      <c r="V323" s="150"/>
      <c r="W323" s="138"/>
      <c r="X323" s="138"/>
    </row>
  </sheetData>
  <sheetProtection algorithmName="SHA-512" hashValue="Dx4UKu8uekZxQgztR7yaOz178iRLBykAqnqaccv0MgdhSzO0Q5CAyZ0rwBjGM085JluzDpQuSjqI3r3aTJLQ6g==" saltValue="07LPQZTVjd5qk1VavG2Edw==" spinCount="100000" sheet="1" objects="1" scenarios="1"/>
  <mergeCells count="524">
    <mergeCell ref="A2:B2"/>
    <mergeCell ref="C3:C4"/>
    <mergeCell ref="D3:D4"/>
    <mergeCell ref="E3:E4"/>
    <mergeCell ref="F3:I3"/>
    <mergeCell ref="J3:J4"/>
    <mergeCell ref="S27:T27"/>
    <mergeCell ref="P28:Q28"/>
    <mergeCell ref="P29:Q29"/>
    <mergeCell ref="T3:T4"/>
    <mergeCell ref="S28:T28"/>
    <mergeCell ref="S29:T29"/>
    <mergeCell ref="K28:N28"/>
    <mergeCell ref="D27:I27"/>
    <mergeCell ref="K27:N27"/>
    <mergeCell ref="P27:Q27"/>
    <mergeCell ref="K29:N29"/>
    <mergeCell ref="K32:N32"/>
    <mergeCell ref="K33:N33"/>
    <mergeCell ref="S30:T30"/>
    <mergeCell ref="S31:T31"/>
    <mergeCell ref="U3:U4"/>
    <mergeCell ref="V3:V4"/>
    <mergeCell ref="C24:U24"/>
    <mergeCell ref="D26:I26"/>
    <mergeCell ref="K26:N26"/>
    <mergeCell ref="P26:Q26"/>
    <mergeCell ref="S26:T26"/>
    <mergeCell ref="K3:N3"/>
    <mergeCell ref="O3:O4"/>
    <mergeCell ref="P3:P4"/>
    <mergeCell ref="Q3:Q4"/>
    <mergeCell ref="R3:R4"/>
    <mergeCell ref="S3:S4"/>
    <mergeCell ref="S32:T32"/>
    <mergeCell ref="S33:T33"/>
    <mergeCell ref="C37:U37"/>
    <mergeCell ref="C39:C40"/>
    <mergeCell ref="D39:D40"/>
    <mergeCell ref="E39:E40"/>
    <mergeCell ref="F39:I39"/>
    <mergeCell ref="J39:J40"/>
    <mergeCell ref="K39:N39"/>
    <mergeCell ref="O39:O40"/>
    <mergeCell ref="P39:P40"/>
    <mergeCell ref="K42:L42"/>
    <mergeCell ref="M42:N42"/>
    <mergeCell ref="K43:L43"/>
    <mergeCell ref="M43:N43"/>
    <mergeCell ref="K44:L44"/>
    <mergeCell ref="M44:N44"/>
    <mergeCell ref="Q39:Q40"/>
    <mergeCell ref="R39:R40"/>
    <mergeCell ref="S39:S40"/>
    <mergeCell ref="K40:L40"/>
    <mergeCell ref="M40:N40"/>
    <mergeCell ref="K41:L41"/>
    <mergeCell ref="M41:N41"/>
    <mergeCell ref="C47:Q47"/>
    <mergeCell ref="D49:N49"/>
    <mergeCell ref="Q49:V49"/>
    <mergeCell ref="D50:N50"/>
    <mergeCell ref="Q50:V50"/>
    <mergeCell ref="D51:N51"/>
    <mergeCell ref="Q51:V51"/>
    <mergeCell ref="K45:L45"/>
    <mergeCell ref="M45:N45"/>
    <mergeCell ref="K46:L46"/>
    <mergeCell ref="M46:N46"/>
    <mergeCell ref="D55:N55"/>
    <mergeCell ref="Q55:V55"/>
    <mergeCell ref="D56:N56"/>
    <mergeCell ref="Q56:V56"/>
    <mergeCell ref="D57:N57"/>
    <mergeCell ref="Q57:V57"/>
    <mergeCell ref="D52:N52"/>
    <mergeCell ref="Q52:V52"/>
    <mergeCell ref="D53:N53"/>
    <mergeCell ref="Q53:V53"/>
    <mergeCell ref="D54:N54"/>
    <mergeCell ref="Q54:V54"/>
    <mergeCell ref="D61:N61"/>
    <mergeCell ref="Q61:V61"/>
    <mergeCell ref="D62:N62"/>
    <mergeCell ref="Q62:V62"/>
    <mergeCell ref="D63:N63"/>
    <mergeCell ref="Q63:V63"/>
    <mergeCell ref="D58:N58"/>
    <mergeCell ref="Q58:V58"/>
    <mergeCell ref="D59:N59"/>
    <mergeCell ref="Q59:V59"/>
    <mergeCell ref="D60:N60"/>
    <mergeCell ref="Q60:V60"/>
    <mergeCell ref="D67:N67"/>
    <mergeCell ref="Q67:V67"/>
    <mergeCell ref="D68:N68"/>
    <mergeCell ref="Q68:V68"/>
    <mergeCell ref="D69:N69"/>
    <mergeCell ref="Q69:V69"/>
    <mergeCell ref="D64:N64"/>
    <mergeCell ref="Q64:V64"/>
    <mergeCell ref="D65:N65"/>
    <mergeCell ref="Q65:V65"/>
    <mergeCell ref="D66:N66"/>
    <mergeCell ref="Q66:V66"/>
    <mergeCell ref="D73:N73"/>
    <mergeCell ref="Q73:V73"/>
    <mergeCell ref="D74:N74"/>
    <mergeCell ref="Q74:V74"/>
    <mergeCell ref="D75:N75"/>
    <mergeCell ref="Q75:V75"/>
    <mergeCell ref="D70:N70"/>
    <mergeCell ref="Q70:V70"/>
    <mergeCell ref="D71:N71"/>
    <mergeCell ref="Q71:V71"/>
    <mergeCell ref="D72:N72"/>
    <mergeCell ref="Q72:V72"/>
    <mergeCell ref="C80:C81"/>
    <mergeCell ref="D80:D81"/>
    <mergeCell ref="F80:I80"/>
    <mergeCell ref="J80:J81"/>
    <mergeCell ref="K80:N81"/>
    <mergeCell ref="O80:O81"/>
    <mergeCell ref="E80:E81"/>
    <mergeCell ref="D76:N76"/>
    <mergeCell ref="Q76:V76"/>
    <mergeCell ref="D77:N77"/>
    <mergeCell ref="Q77:V77"/>
    <mergeCell ref="D78:N78"/>
    <mergeCell ref="Q78:V78"/>
    <mergeCell ref="K84:N84"/>
    <mergeCell ref="P84:Q84"/>
    <mergeCell ref="K85:N85"/>
    <mergeCell ref="P85:Q85"/>
    <mergeCell ref="K86:N86"/>
    <mergeCell ref="P86:Q86"/>
    <mergeCell ref="P80:Q81"/>
    <mergeCell ref="R80:R81"/>
    <mergeCell ref="S80:S81"/>
    <mergeCell ref="K82:N82"/>
    <mergeCell ref="P82:Q82"/>
    <mergeCell ref="K83:N83"/>
    <mergeCell ref="P83:Q83"/>
    <mergeCell ref="D92:O92"/>
    <mergeCell ref="Q92:V92"/>
    <mergeCell ref="D93:O93"/>
    <mergeCell ref="Q93:V93"/>
    <mergeCell ref="D94:O94"/>
    <mergeCell ref="Q94:V94"/>
    <mergeCell ref="C87:Q87"/>
    <mergeCell ref="D89:O89"/>
    <mergeCell ref="Q89:V89"/>
    <mergeCell ref="D90:O90"/>
    <mergeCell ref="Q90:V90"/>
    <mergeCell ref="D91:O91"/>
    <mergeCell ref="Q91:V91"/>
    <mergeCell ref="D98:O98"/>
    <mergeCell ref="Q98:V98"/>
    <mergeCell ref="D99:O99"/>
    <mergeCell ref="Q99:V99"/>
    <mergeCell ref="D100:O100"/>
    <mergeCell ref="Q100:V100"/>
    <mergeCell ref="D95:O95"/>
    <mergeCell ref="Q95:V95"/>
    <mergeCell ref="D96:O96"/>
    <mergeCell ref="Q96:V96"/>
    <mergeCell ref="D97:O97"/>
    <mergeCell ref="Q97:V97"/>
    <mergeCell ref="D104:O104"/>
    <mergeCell ref="Q104:V104"/>
    <mergeCell ref="D105:O105"/>
    <mergeCell ref="Q105:V105"/>
    <mergeCell ref="D106:O106"/>
    <mergeCell ref="Q106:V106"/>
    <mergeCell ref="D101:O101"/>
    <mergeCell ref="Q101:V101"/>
    <mergeCell ref="D102:O102"/>
    <mergeCell ref="Q102:V102"/>
    <mergeCell ref="D103:O103"/>
    <mergeCell ref="Q103:V103"/>
    <mergeCell ref="T110:T111"/>
    <mergeCell ref="K111:L111"/>
    <mergeCell ref="D107:O107"/>
    <mergeCell ref="Q107:V107"/>
    <mergeCell ref="D108:O108"/>
    <mergeCell ref="Q108:V108"/>
    <mergeCell ref="C110:C111"/>
    <mergeCell ref="D110:D111"/>
    <mergeCell ref="E110:E111"/>
    <mergeCell ref="F110:I110"/>
    <mergeCell ref="J110:J111"/>
    <mergeCell ref="K110:N110"/>
    <mergeCell ref="K112:L112"/>
    <mergeCell ref="K113:L113"/>
    <mergeCell ref="K114:L114"/>
    <mergeCell ref="K115:L115"/>
    <mergeCell ref="K116:L116"/>
    <mergeCell ref="C117:S117"/>
    <mergeCell ref="O110:O111"/>
    <mergeCell ref="P110:Q110"/>
    <mergeCell ref="R110:R111"/>
    <mergeCell ref="S110:S111"/>
    <mergeCell ref="D124:Q124"/>
    <mergeCell ref="D125:Q125"/>
    <mergeCell ref="D126:Q126"/>
    <mergeCell ref="D127:Q127"/>
    <mergeCell ref="D128:Q128"/>
    <mergeCell ref="D129:Q129"/>
    <mergeCell ref="C119:C120"/>
    <mergeCell ref="D119:R120"/>
    <mergeCell ref="S119:V119"/>
    <mergeCell ref="D121:Q121"/>
    <mergeCell ref="D122:Q122"/>
    <mergeCell ref="D123:Q123"/>
    <mergeCell ref="C144:C145"/>
    <mergeCell ref="D144:D145"/>
    <mergeCell ref="E144:E145"/>
    <mergeCell ref="F144:I144"/>
    <mergeCell ref="J144:J145"/>
    <mergeCell ref="D130:Q130"/>
    <mergeCell ref="D131:Q131"/>
    <mergeCell ref="D132:Q132"/>
    <mergeCell ref="D133:Q133"/>
    <mergeCell ref="D134:Q134"/>
    <mergeCell ref="D135:Q135"/>
    <mergeCell ref="K144:N144"/>
    <mergeCell ref="O144:O145"/>
    <mergeCell ref="P144:Q144"/>
    <mergeCell ref="R144:R145"/>
    <mergeCell ref="S144:S145"/>
    <mergeCell ref="T144:T145"/>
    <mergeCell ref="K145:L145"/>
    <mergeCell ref="D136:Q136"/>
    <mergeCell ref="D137:Q137"/>
    <mergeCell ref="D138:Q138"/>
    <mergeCell ref="D139:Q139"/>
    <mergeCell ref="D140:Q140"/>
    <mergeCell ref="D155:Q155"/>
    <mergeCell ref="D156:Q156"/>
    <mergeCell ref="D157:Q157"/>
    <mergeCell ref="D158:Q158"/>
    <mergeCell ref="D159:Q159"/>
    <mergeCell ref="D160:Q160"/>
    <mergeCell ref="K146:L146"/>
    <mergeCell ref="K147:L147"/>
    <mergeCell ref="K148:L148"/>
    <mergeCell ref="K149:L149"/>
    <mergeCell ref="C151:S151"/>
    <mergeCell ref="C153:C154"/>
    <mergeCell ref="D153:R154"/>
    <mergeCell ref="S153:V153"/>
    <mergeCell ref="D167:Q167"/>
    <mergeCell ref="D168:Q168"/>
    <mergeCell ref="D169:Q169"/>
    <mergeCell ref="D170:Q170"/>
    <mergeCell ref="D171:Q171"/>
    <mergeCell ref="D172:Q172"/>
    <mergeCell ref="D161:Q161"/>
    <mergeCell ref="D162:Q162"/>
    <mergeCell ref="D163:Q163"/>
    <mergeCell ref="D164:Q164"/>
    <mergeCell ref="D165:Q165"/>
    <mergeCell ref="D166:Q166"/>
    <mergeCell ref="D173:Q173"/>
    <mergeCell ref="D174:Q174"/>
    <mergeCell ref="C200:C201"/>
    <mergeCell ref="D200:D201"/>
    <mergeCell ref="E200:E201"/>
    <mergeCell ref="F200:I200"/>
    <mergeCell ref="J200:J201"/>
    <mergeCell ref="K200:N200"/>
    <mergeCell ref="O200:O201"/>
    <mergeCell ref="P200:Q200"/>
    <mergeCell ref="P178:Q178"/>
    <mergeCell ref="D198:Q198"/>
    <mergeCell ref="S231:V231"/>
    <mergeCell ref="D233:Q233"/>
    <mergeCell ref="D234:Q234"/>
    <mergeCell ref="D235:Q235"/>
    <mergeCell ref="O222:O223"/>
    <mergeCell ref="P222:Q222"/>
    <mergeCell ref="R222:R223"/>
    <mergeCell ref="S222:S223"/>
    <mergeCell ref="T222:T223"/>
    <mergeCell ref="C229:S229"/>
    <mergeCell ref="C222:C223"/>
    <mergeCell ref="D222:D223"/>
    <mergeCell ref="E222:E223"/>
    <mergeCell ref="F222:I222"/>
    <mergeCell ref="J222:J223"/>
    <mergeCell ref="K222:N222"/>
    <mergeCell ref="A318:M320"/>
    <mergeCell ref="N318:P320"/>
    <mergeCell ref="Q318:Q320"/>
    <mergeCell ref="S318:V320"/>
    <mergeCell ref="C322:V322"/>
    <mergeCell ref="D256:F256"/>
    <mergeCell ref="D236:Q236"/>
    <mergeCell ref="D237:Q237"/>
    <mergeCell ref="D238:Q238"/>
    <mergeCell ref="D239:Q239"/>
    <mergeCell ref="D240:Q240"/>
    <mergeCell ref="D241:Q241"/>
    <mergeCell ref="H245:K245"/>
    <mergeCell ref="H246:K246"/>
    <mergeCell ref="H247:K247"/>
    <mergeCell ref="H248:K248"/>
    <mergeCell ref="H249:K249"/>
    <mergeCell ref="H250:K250"/>
    <mergeCell ref="D244:E244"/>
    <mergeCell ref="H244:K244"/>
    <mergeCell ref="D242:Q242"/>
    <mergeCell ref="D249:E249"/>
    <mergeCell ref="G255:K255"/>
    <mergeCell ref="G256:K256"/>
    <mergeCell ref="R200:R201"/>
    <mergeCell ref="S200:S201"/>
    <mergeCell ref="T200:T201"/>
    <mergeCell ref="K201:L201"/>
    <mergeCell ref="K202:L202"/>
    <mergeCell ref="K180:L180"/>
    <mergeCell ref="K181:L181"/>
    <mergeCell ref="K182:L182"/>
    <mergeCell ref="K183:L183"/>
    <mergeCell ref="K184:L184"/>
    <mergeCell ref="C185:S185"/>
    <mergeCell ref="K203:L203"/>
    <mergeCell ref="K204:L204"/>
    <mergeCell ref="K205:L205"/>
    <mergeCell ref="K206:L206"/>
    <mergeCell ref="C178:C179"/>
    <mergeCell ref="D178:D179"/>
    <mergeCell ref="E178:E179"/>
    <mergeCell ref="F178:I178"/>
    <mergeCell ref="J178:J179"/>
    <mergeCell ref="K178:N178"/>
    <mergeCell ref="R178:R179"/>
    <mergeCell ref="S178:S179"/>
    <mergeCell ref="D192:Q192"/>
    <mergeCell ref="D193:Q193"/>
    <mergeCell ref="D194:Q194"/>
    <mergeCell ref="D195:Q195"/>
    <mergeCell ref="D196:Q196"/>
    <mergeCell ref="D197:Q197"/>
    <mergeCell ref="C187:C188"/>
    <mergeCell ref="D187:R188"/>
    <mergeCell ref="S187:V187"/>
    <mergeCell ref="D189:Q189"/>
    <mergeCell ref="D190:Q190"/>
    <mergeCell ref="D191:Q191"/>
    <mergeCell ref="T178:T179"/>
    <mergeCell ref="K179:L179"/>
    <mergeCell ref="O178:O179"/>
    <mergeCell ref="C207:S207"/>
    <mergeCell ref="C209:C210"/>
    <mergeCell ref="D209:R210"/>
    <mergeCell ref="S209:V209"/>
    <mergeCell ref="F244:G244"/>
    <mergeCell ref="D245:E245"/>
    <mergeCell ref="D246:E246"/>
    <mergeCell ref="D247:E247"/>
    <mergeCell ref="D248:E248"/>
    <mergeCell ref="F245:G245"/>
    <mergeCell ref="F246:G246"/>
    <mergeCell ref="F247:G247"/>
    <mergeCell ref="D217:Q217"/>
    <mergeCell ref="D218:Q218"/>
    <mergeCell ref="D219:Q219"/>
    <mergeCell ref="D220:Q220"/>
    <mergeCell ref="D211:Q211"/>
    <mergeCell ref="D212:Q212"/>
    <mergeCell ref="D213:Q213"/>
    <mergeCell ref="D214:Q214"/>
    <mergeCell ref="D215:Q215"/>
    <mergeCell ref="D216:Q216"/>
    <mergeCell ref="C231:C232"/>
    <mergeCell ref="D231:R232"/>
    <mergeCell ref="G257:K257"/>
    <mergeCell ref="G258:K258"/>
    <mergeCell ref="G259:K259"/>
    <mergeCell ref="G260:K260"/>
    <mergeCell ref="F248:G248"/>
    <mergeCell ref="F249:G249"/>
    <mergeCell ref="G252:K252"/>
    <mergeCell ref="G253:K253"/>
    <mergeCell ref="D255:F255"/>
    <mergeCell ref="D257:F257"/>
    <mergeCell ref="C250:G250"/>
    <mergeCell ref="D252:F252"/>
    <mergeCell ref="D253:F253"/>
    <mergeCell ref="G261:K261"/>
    <mergeCell ref="C263:C264"/>
    <mergeCell ref="D263:E264"/>
    <mergeCell ref="P263:P264"/>
    <mergeCell ref="F264:K264"/>
    <mergeCell ref="L264:N264"/>
    <mergeCell ref="D258:F258"/>
    <mergeCell ref="D259:F259"/>
    <mergeCell ref="D260:F260"/>
    <mergeCell ref="C261:F261"/>
    <mergeCell ref="B262:S262"/>
    <mergeCell ref="F263:N263"/>
    <mergeCell ref="D271:E271"/>
    <mergeCell ref="D272:E272"/>
    <mergeCell ref="D273:E273"/>
    <mergeCell ref="D274:E274"/>
    <mergeCell ref="D275:E275"/>
    <mergeCell ref="D276:E276"/>
    <mergeCell ref="D265:E265"/>
    <mergeCell ref="D266:E266"/>
    <mergeCell ref="D267:E267"/>
    <mergeCell ref="D268:E268"/>
    <mergeCell ref="D269:E269"/>
    <mergeCell ref="D270:E270"/>
    <mergeCell ref="F265:K265"/>
    <mergeCell ref="L265:N265"/>
    <mergeCell ref="F266:K266"/>
    <mergeCell ref="L266:N266"/>
    <mergeCell ref="F267:K267"/>
    <mergeCell ref="L267:N267"/>
    <mergeCell ref="F276:K276"/>
    <mergeCell ref="F268:K268"/>
    <mergeCell ref="F272:K272"/>
    <mergeCell ref="L272:N272"/>
    <mergeCell ref="F273:K273"/>
    <mergeCell ref="L273:N273"/>
    <mergeCell ref="F274:K274"/>
    <mergeCell ref="L274:N274"/>
    <mergeCell ref="F275:K275"/>
    <mergeCell ref="L275:N275"/>
    <mergeCell ref="L268:N268"/>
    <mergeCell ref="F269:K269"/>
    <mergeCell ref="L269:N269"/>
    <mergeCell ref="F270:K270"/>
    <mergeCell ref="L270:N270"/>
    <mergeCell ref="F271:K271"/>
    <mergeCell ref="L271:N271"/>
    <mergeCell ref="C280:N280"/>
    <mergeCell ref="D282:H282"/>
    <mergeCell ref="D283:H283"/>
    <mergeCell ref="D284:H284"/>
    <mergeCell ref="D285:H285"/>
    <mergeCell ref="D286:H286"/>
    <mergeCell ref="L276:N276"/>
    <mergeCell ref="F277:K277"/>
    <mergeCell ref="L277:N277"/>
    <mergeCell ref="F278:K278"/>
    <mergeCell ref="L278:N278"/>
    <mergeCell ref="F279:K279"/>
    <mergeCell ref="L279:N279"/>
    <mergeCell ref="D277:E277"/>
    <mergeCell ref="D278:E278"/>
    <mergeCell ref="D279:E279"/>
    <mergeCell ref="D293:H293"/>
    <mergeCell ref="D294:H294"/>
    <mergeCell ref="D295:H295"/>
    <mergeCell ref="D296:H296"/>
    <mergeCell ref="D297:H297"/>
    <mergeCell ref="C298:F298"/>
    <mergeCell ref="G298:H298"/>
    <mergeCell ref="D287:H287"/>
    <mergeCell ref="D288:H288"/>
    <mergeCell ref="D289:H289"/>
    <mergeCell ref="D290:H290"/>
    <mergeCell ref="D291:H291"/>
    <mergeCell ref="D292:H292"/>
    <mergeCell ref="D307:F307"/>
    <mergeCell ref="D308:F308"/>
    <mergeCell ref="G307:N307"/>
    <mergeCell ref="G308:N308"/>
    <mergeCell ref="D303:F303"/>
    <mergeCell ref="D304:F304"/>
    <mergeCell ref="D305:F305"/>
    <mergeCell ref="D300:F300"/>
    <mergeCell ref="D301:F301"/>
    <mergeCell ref="D302:F302"/>
    <mergeCell ref="G315:N315"/>
    <mergeCell ref="C316:F316"/>
    <mergeCell ref="G316:N316"/>
    <mergeCell ref="D315:F315"/>
    <mergeCell ref="G300:N300"/>
    <mergeCell ref="G301:N301"/>
    <mergeCell ref="G302:N302"/>
    <mergeCell ref="G303:N303"/>
    <mergeCell ref="G304:N304"/>
    <mergeCell ref="G305:N305"/>
    <mergeCell ref="G306:N306"/>
    <mergeCell ref="D312:F312"/>
    <mergeCell ref="D313:F313"/>
    <mergeCell ref="D314:F314"/>
    <mergeCell ref="G312:N312"/>
    <mergeCell ref="G313:N313"/>
    <mergeCell ref="G314:N314"/>
    <mergeCell ref="D309:F309"/>
    <mergeCell ref="D310:F310"/>
    <mergeCell ref="D311:F311"/>
    <mergeCell ref="G309:N309"/>
    <mergeCell ref="G310:N310"/>
    <mergeCell ref="G311:N311"/>
    <mergeCell ref="D306:F306"/>
    <mergeCell ref="S34:T34"/>
    <mergeCell ref="S35:T35"/>
    <mergeCell ref="S36:T36"/>
    <mergeCell ref="D29:I29"/>
    <mergeCell ref="D28:I28"/>
    <mergeCell ref="D30:I30"/>
    <mergeCell ref="D31:I31"/>
    <mergeCell ref="D32:I32"/>
    <mergeCell ref="D33:I33"/>
    <mergeCell ref="D34:I34"/>
    <mergeCell ref="D35:I35"/>
    <mergeCell ref="D36:I36"/>
    <mergeCell ref="P36:Q36"/>
    <mergeCell ref="K36:N36"/>
    <mergeCell ref="P30:Q30"/>
    <mergeCell ref="P31:Q31"/>
    <mergeCell ref="P32:Q32"/>
    <mergeCell ref="P33:Q33"/>
    <mergeCell ref="P34:Q34"/>
    <mergeCell ref="P35:Q35"/>
    <mergeCell ref="K34:N34"/>
    <mergeCell ref="K35:N35"/>
    <mergeCell ref="K30:N30"/>
    <mergeCell ref="K31:N31"/>
  </mergeCells>
  <phoneticPr fontId="29" type="noConversion"/>
  <pageMargins left="0.43307086614173229" right="0.41" top="0.74803149606299213" bottom="0.39370078740157483" header="0.31496062992125984" footer="0.31496062992125984"/>
  <pageSetup paperSize="9" scale="53" fitToHeight="0" orientation="portrait" r:id="rId1"/>
  <rowBreaks count="6" manualBreakCount="6">
    <brk id="58" max="16383" man="1"/>
    <brk id="118" max="16383" man="1"/>
    <brk id="174" max="21" man="1"/>
    <brk id="230" max="21" man="1"/>
    <brk id="280" max="21" man="1"/>
    <brk id="323" max="2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1"/>
  <sheetViews>
    <sheetView view="pageBreakPreview" topLeftCell="A57" zoomScale="55" zoomScaleNormal="70" zoomScaleSheetLayoutView="55" workbookViewId="0">
      <selection activeCell="J74" sqref="J74:N74"/>
    </sheetView>
  </sheetViews>
  <sheetFormatPr defaultColWidth="9" defaultRowHeight="21.75" customHeight="1" x14ac:dyDescent="0.35"/>
  <cols>
    <col min="1" max="1" width="3.625" style="138" customWidth="1"/>
    <col min="2" max="2" width="4.75" style="138" customWidth="1"/>
    <col min="3" max="3" width="5.125" style="138" customWidth="1"/>
    <col min="4" max="4" width="31.875" style="138" customWidth="1"/>
    <col min="5" max="5" width="29.625" style="138" customWidth="1"/>
    <col min="6" max="14" width="12.25" style="138" customWidth="1"/>
    <col min="15" max="15" width="12.25" style="144" hidden="1" customWidth="1"/>
    <col min="16" max="16" width="12.25" style="138" customWidth="1"/>
    <col min="17" max="17" width="5.375" style="144" hidden="1" customWidth="1"/>
    <col min="18" max="19" width="4.25" style="144" hidden="1" customWidth="1"/>
    <col min="20" max="20" width="5" style="144" hidden="1" customWidth="1"/>
    <col min="21" max="21" width="12.25" style="138" customWidth="1"/>
    <col min="22" max="25" width="4.25" style="144" hidden="1" customWidth="1"/>
    <col min="26" max="26" width="12.25" style="138" customWidth="1"/>
    <col min="27" max="29" width="4.25" style="144" hidden="1" customWidth="1"/>
    <col min="30" max="31" width="4.75" style="144" hidden="1" customWidth="1"/>
    <col min="32" max="33" width="12.25" style="138" customWidth="1"/>
    <col min="34" max="34" width="18.125" style="138" hidden="1" customWidth="1"/>
    <col min="35" max="37" width="9" style="138" hidden="1" customWidth="1"/>
    <col min="38" max="39" width="9" style="138" customWidth="1"/>
    <col min="40" max="16384" width="9" style="138"/>
  </cols>
  <sheetData>
    <row r="1" spans="1:34" ht="27" customHeight="1" x14ac:dyDescent="0.35">
      <c r="A1" s="749" t="s">
        <v>240</v>
      </c>
      <c r="B1" s="749"/>
      <c r="C1" s="749"/>
      <c r="D1" s="749"/>
      <c r="E1" s="749"/>
    </row>
    <row r="2" spans="1:34" ht="21.75" customHeight="1" x14ac:dyDescent="0.35">
      <c r="A2" s="169" t="s">
        <v>322</v>
      </c>
      <c r="B2" s="157" t="s">
        <v>244</v>
      </c>
    </row>
    <row r="3" spans="1:34" ht="21.75" customHeight="1" x14ac:dyDescent="0.35">
      <c r="B3" s="157"/>
      <c r="C3" s="665" t="s">
        <v>249</v>
      </c>
      <c r="D3" s="665" t="s">
        <v>323</v>
      </c>
      <c r="E3" s="665"/>
      <c r="F3" s="688" t="s">
        <v>468</v>
      </c>
      <c r="G3" s="688"/>
      <c r="H3" s="688"/>
      <c r="I3" s="688"/>
      <c r="J3" s="688"/>
      <c r="K3" s="688"/>
      <c r="L3" s="688"/>
      <c r="M3" s="688"/>
      <c r="N3" s="688"/>
      <c r="O3" s="219"/>
      <c r="P3" s="745" t="s">
        <v>324</v>
      </c>
      <c r="Q3" s="745"/>
      <c r="R3" s="745"/>
      <c r="S3" s="745"/>
      <c r="T3" s="745"/>
      <c r="U3" s="745"/>
      <c r="V3" s="745"/>
      <c r="W3" s="745"/>
      <c r="X3" s="745"/>
      <c r="Y3" s="745"/>
      <c r="Z3" s="745"/>
      <c r="AA3" s="224"/>
      <c r="AB3" s="224"/>
      <c r="AC3" s="224"/>
      <c r="AD3" s="224"/>
      <c r="AE3" s="224"/>
      <c r="AF3" s="745" t="s">
        <v>445</v>
      </c>
      <c r="AG3" s="745" t="s">
        <v>257</v>
      </c>
    </row>
    <row r="4" spans="1:34" ht="21.75" customHeight="1" x14ac:dyDescent="0.35">
      <c r="B4" s="157"/>
      <c r="C4" s="665"/>
      <c r="D4" s="665"/>
      <c r="E4" s="665"/>
      <c r="F4" s="689" t="s">
        <v>325</v>
      </c>
      <c r="G4" s="747"/>
      <c r="H4" s="690"/>
      <c r="I4" s="689" t="s">
        <v>326</v>
      </c>
      <c r="J4" s="747"/>
      <c r="K4" s="690"/>
      <c r="L4" s="689" t="s">
        <v>327</v>
      </c>
      <c r="M4" s="747"/>
      <c r="N4" s="690"/>
      <c r="O4" s="22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224"/>
      <c r="AB4" s="224"/>
      <c r="AC4" s="224"/>
      <c r="AD4" s="224"/>
      <c r="AE4" s="224"/>
      <c r="AF4" s="745"/>
      <c r="AG4" s="745"/>
    </row>
    <row r="5" spans="1:34" s="226" customFormat="1" ht="84" customHeight="1" x14ac:dyDescent="0.3">
      <c r="C5" s="665"/>
      <c r="D5" s="665"/>
      <c r="E5" s="665"/>
      <c r="F5" s="220" t="s">
        <v>446</v>
      </c>
      <c r="G5" s="220" t="s">
        <v>328</v>
      </c>
      <c r="H5" s="221" t="s">
        <v>329</v>
      </c>
      <c r="I5" s="220" t="s">
        <v>446</v>
      </c>
      <c r="J5" s="220" t="s">
        <v>328</v>
      </c>
      <c r="K5" s="221" t="s">
        <v>329</v>
      </c>
      <c r="L5" s="220" t="s">
        <v>446</v>
      </c>
      <c r="M5" s="220" t="s">
        <v>328</v>
      </c>
      <c r="N5" s="221" t="s">
        <v>329</v>
      </c>
      <c r="O5" s="227"/>
      <c r="P5" s="228" t="s">
        <v>330</v>
      </c>
      <c r="Q5" s="229"/>
      <c r="R5" s="229"/>
      <c r="S5" s="229"/>
      <c r="T5" s="229"/>
      <c r="U5" s="228" t="s">
        <v>331</v>
      </c>
      <c r="V5" s="229"/>
      <c r="W5" s="229"/>
      <c r="X5" s="229"/>
      <c r="Y5" s="229"/>
      <c r="Z5" s="228" t="s">
        <v>332</v>
      </c>
      <c r="AA5" s="229"/>
      <c r="AB5" s="229"/>
      <c r="AC5" s="229"/>
      <c r="AD5" s="229"/>
      <c r="AE5" s="229"/>
      <c r="AF5" s="745"/>
      <c r="AG5" s="745"/>
    </row>
    <row r="6" spans="1:34" ht="21.75" customHeight="1" x14ac:dyDescent="0.35">
      <c r="C6" s="156" t="s">
        <v>234</v>
      </c>
      <c r="D6" s="658"/>
      <c r="E6" s="660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46"/>
      <c r="R6" s="43"/>
      <c r="S6" s="43"/>
      <c r="T6" s="44"/>
      <c r="U6" s="45"/>
      <c r="V6" s="46"/>
      <c r="W6" s="43"/>
      <c r="X6" s="43"/>
      <c r="Y6" s="44"/>
      <c r="Z6" s="45"/>
      <c r="AA6" s="46"/>
      <c r="AB6" s="43"/>
      <c r="AC6" s="43"/>
      <c r="AD6" s="44"/>
      <c r="AE6" s="44"/>
      <c r="AF6" s="25"/>
      <c r="AG6" s="223">
        <f>IFERROR(AE6/AF6,0)</f>
        <v>0</v>
      </c>
      <c r="AH6" s="216">
        <f>IF(COUNTA(F6:N6)&gt;1,"กรุณาระบุเพียง 1 ตำแหน่ง",COUNTA(F6)*10+COUNTA(H6)*8+COUNTA(I6)*5+COUNTA(K6)*4+COUNTA(L6)*3+COUNTA(N6)*2.5)</f>
        <v>0</v>
      </c>
    </row>
    <row r="7" spans="1:34" ht="21.75" customHeight="1" x14ac:dyDescent="0.35">
      <c r="C7" s="156" t="s">
        <v>235</v>
      </c>
      <c r="D7" s="658"/>
      <c r="E7" s="660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46"/>
      <c r="R7" s="43"/>
      <c r="S7" s="43"/>
      <c r="T7" s="44"/>
      <c r="U7" s="45"/>
      <c r="V7" s="46"/>
      <c r="W7" s="43"/>
      <c r="X7" s="43"/>
      <c r="Y7" s="44"/>
      <c r="Z7" s="45"/>
      <c r="AA7" s="46"/>
      <c r="AB7" s="43"/>
      <c r="AC7" s="43"/>
      <c r="AD7" s="44"/>
      <c r="AE7" s="44"/>
      <c r="AF7" s="25"/>
      <c r="AG7" s="223">
        <f t="shared" ref="AG7:AG15" si="0">IFERROR(AE7/AF7,0)</f>
        <v>0</v>
      </c>
      <c r="AH7" s="216">
        <f t="shared" ref="AH7:AH15" si="1">IF(COUNTA(F7:N7)&gt;1,"กรุณาระบุเพียง 1 ตำแหน่ง",COUNTA(F7)*10+COUNTA(H7)*8+COUNTA(I7)*5+COUNTA(K7)*4+COUNTA(L7)*3+COUNTA(N7)*2.5)</f>
        <v>0</v>
      </c>
    </row>
    <row r="8" spans="1:34" ht="21.75" customHeight="1" x14ac:dyDescent="0.35">
      <c r="C8" s="156" t="s">
        <v>236</v>
      </c>
      <c r="D8" s="658"/>
      <c r="E8" s="660"/>
      <c r="F8" s="25"/>
      <c r="G8" s="25"/>
      <c r="H8" s="25"/>
      <c r="I8" s="25"/>
      <c r="J8" s="25"/>
      <c r="K8" s="25"/>
      <c r="L8" s="25"/>
      <c r="M8" s="25"/>
      <c r="N8" s="25"/>
      <c r="O8" s="25" t="b">
        <f t="shared" ref="O8:O15" si="2">IF(F8="/",8,IF(G8="/",8,IF(H8="/",6,IF(I8="/",6,IF(J8="/",6,IF(K8="/",4,IF(L8="/",4,IF(M8="/",4,IF(N8="/",3)))))))))</f>
        <v>0</v>
      </c>
      <c r="P8" s="25"/>
      <c r="Q8" s="46" t="str">
        <f t="shared" ref="Q8:Q15" si="3">IF(P8&lt;60000,"60000",P8-60000)</f>
        <v>60000</v>
      </c>
      <c r="R8" s="43">
        <f t="shared" ref="R8:R15" si="4">(Q8/30000)</f>
        <v>2</v>
      </c>
      <c r="S8" s="43">
        <f t="shared" ref="S8:S15" si="5">ROUNDUP(R8,0)</f>
        <v>2</v>
      </c>
      <c r="T8" s="44">
        <f t="shared" ref="T8" si="6">((S8*0.25)+O8)</f>
        <v>0.5</v>
      </c>
      <c r="U8" s="45"/>
      <c r="V8" s="46" t="str">
        <f t="shared" ref="V8:V15" si="7">IF(U8&lt;50000,"50000",U8-50000)</f>
        <v>50000</v>
      </c>
      <c r="W8" s="43">
        <f t="shared" ref="W8:W15" si="8">(V8/25000)</f>
        <v>2</v>
      </c>
      <c r="X8" s="43">
        <f t="shared" ref="X8:X15" si="9">ROUNDUP(W8,0)</f>
        <v>2</v>
      </c>
      <c r="Y8" s="44">
        <f t="shared" ref="Y8" si="10">((X8*0.25)+O8)</f>
        <v>0.5</v>
      </c>
      <c r="Z8" s="45"/>
      <c r="AA8" s="46" t="str">
        <f t="shared" ref="AA8:AA15" si="11">IF(Z8&lt;25000,"25000",Z8-25000)</f>
        <v>25000</v>
      </c>
      <c r="AB8" s="43">
        <f t="shared" ref="AB8:AB15" si="12">(AA8/12500)</f>
        <v>2</v>
      </c>
      <c r="AC8" s="43">
        <f t="shared" ref="AC8:AC15" si="13">ROUNDUP(AB8,0)</f>
        <v>2</v>
      </c>
      <c r="AD8" s="44">
        <f t="shared" ref="AD8" si="14">((AC8*0.25)+O8)</f>
        <v>0.5</v>
      </c>
      <c r="AE8" s="44">
        <f t="shared" ref="AE8" si="15">IF(P8&gt;=1,T8,IF(U8&gt;=1,Y8,IF(Z8&gt;=1,AD8,0)))</f>
        <v>0</v>
      </c>
      <c r="AF8" s="25"/>
      <c r="AG8" s="223">
        <f t="shared" si="0"/>
        <v>0</v>
      </c>
      <c r="AH8" s="216">
        <f t="shared" si="1"/>
        <v>0</v>
      </c>
    </row>
    <row r="9" spans="1:34" ht="21.75" customHeight="1" x14ac:dyDescent="0.35">
      <c r="C9" s="156" t="s">
        <v>237</v>
      </c>
      <c r="D9" s="658"/>
      <c r="E9" s="660"/>
      <c r="F9" s="25"/>
      <c r="G9" s="25"/>
      <c r="H9" s="25"/>
      <c r="I9" s="25"/>
      <c r="J9" s="25"/>
      <c r="K9" s="25"/>
      <c r="L9" s="25"/>
      <c r="M9" s="25"/>
      <c r="N9" s="25"/>
      <c r="O9" s="25" t="b">
        <f t="shared" si="2"/>
        <v>0</v>
      </c>
      <c r="P9" s="25"/>
      <c r="Q9" s="46" t="str">
        <f t="shared" ref="Q9" si="16">IF(P9&lt;60000,"60000",P9-60000)</f>
        <v>60000</v>
      </c>
      <c r="R9" s="43">
        <f t="shared" ref="R9" si="17">(Q9/30000)</f>
        <v>2</v>
      </c>
      <c r="S9" s="43">
        <f t="shared" ref="S9" si="18">ROUNDUP(R9,0)</f>
        <v>2</v>
      </c>
      <c r="T9" s="44">
        <f t="shared" ref="T9" si="19">((S9*0.25)+O9)</f>
        <v>0.5</v>
      </c>
      <c r="U9" s="45"/>
      <c r="V9" s="46" t="str">
        <f t="shared" ref="V9" si="20">IF(U9&lt;50000,"50000",U9-50000)</f>
        <v>50000</v>
      </c>
      <c r="W9" s="43">
        <f t="shared" ref="W9" si="21">(V9/25000)</f>
        <v>2</v>
      </c>
      <c r="X9" s="43">
        <f t="shared" ref="X9" si="22">ROUNDUP(W9,0)</f>
        <v>2</v>
      </c>
      <c r="Y9" s="44">
        <f t="shared" ref="Y9" si="23">((X9*0.25)+O9)</f>
        <v>0.5</v>
      </c>
      <c r="Z9" s="45"/>
      <c r="AA9" s="46" t="str">
        <f t="shared" ref="AA9" si="24">IF(Z9&lt;25000,"25000",Z9-25000)</f>
        <v>25000</v>
      </c>
      <c r="AB9" s="43">
        <f t="shared" ref="AB9" si="25">(AA9/12500)</f>
        <v>2</v>
      </c>
      <c r="AC9" s="43">
        <f t="shared" ref="AC9" si="26">ROUNDUP(AB9,0)</f>
        <v>2</v>
      </c>
      <c r="AD9" s="44">
        <f t="shared" ref="AD9" si="27">((AC9*0.25)+O9)</f>
        <v>0.5</v>
      </c>
      <c r="AE9" s="44">
        <f t="shared" ref="AE9" si="28">IF(P9&gt;=1,T9,IF(U9&gt;=1,Y9,IF(Z9&gt;=1,AD9,0)))</f>
        <v>0</v>
      </c>
      <c r="AF9" s="25"/>
      <c r="AG9" s="223">
        <f t="shared" ref="AG9" si="29">IFERROR(AE9/AF9,0)</f>
        <v>0</v>
      </c>
      <c r="AH9" s="216">
        <f t="shared" si="1"/>
        <v>0</v>
      </c>
    </row>
    <row r="10" spans="1:34" ht="21.75" customHeight="1" x14ac:dyDescent="0.35">
      <c r="C10" s="156" t="s">
        <v>238</v>
      </c>
      <c r="D10" s="658"/>
      <c r="E10" s="660"/>
      <c r="F10" s="25"/>
      <c r="G10" s="25"/>
      <c r="H10" s="25"/>
      <c r="I10" s="25"/>
      <c r="J10" s="25"/>
      <c r="K10" s="25"/>
      <c r="L10" s="25"/>
      <c r="M10" s="25"/>
      <c r="N10" s="25"/>
      <c r="O10" s="25" t="b">
        <f t="shared" si="2"/>
        <v>0</v>
      </c>
      <c r="P10" s="25"/>
      <c r="Q10" s="46" t="str">
        <f t="shared" si="3"/>
        <v>60000</v>
      </c>
      <c r="R10" s="43">
        <f t="shared" si="4"/>
        <v>2</v>
      </c>
      <c r="S10" s="43">
        <f t="shared" si="5"/>
        <v>2</v>
      </c>
      <c r="T10" s="44">
        <f t="shared" ref="T10:T15" si="30">((S10*0.25)+O10)</f>
        <v>0.5</v>
      </c>
      <c r="U10" s="45"/>
      <c r="V10" s="46" t="str">
        <f t="shared" si="7"/>
        <v>50000</v>
      </c>
      <c r="W10" s="43">
        <f t="shared" si="8"/>
        <v>2</v>
      </c>
      <c r="X10" s="43">
        <f t="shared" si="9"/>
        <v>2</v>
      </c>
      <c r="Y10" s="44">
        <f t="shared" ref="Y10:Y15" si="31">((X10*0.25)+O10)</f>
        <v>0.5</v>
      </c>
      <c r="Z10" s="45"/>
      <c r="AA10" s="46" t="str">
        <f t="shared" si="11"/>
        <v>25000</v>
      </c>
      <c r="AB10" s="43">
        <f t="shared" si="12"/>
        <v>2</v>
      </c>
      <c r="AC10" s="43">
        <f t="shared" si="13"/>
        <v>2</v>
      </c>
      <c r="AD10" s="44">
        <f t="shared" ref="AD10:AD15" si="32">((AC10*0.25)+O10)</f>
        <v>0.5</v>
      </c>
      <c r="AE10" s="44">
        <f t="shared" ref="AE10:AE15" si="33">IF(P10&gt;=1,T10,IF(U10&gt;=1,Y10,IF(Z10&gt;=1,AD10,0)))</f>
        <v>0</v>
      </c>
      <c r="AF10" s="25"/>
      <c r="AG10" s="223">
        <f t="shared" si="0"/>
        <v>0</v>
      </c>
      <c r="AH10" s="216">
        <f t="shared" si="1"/>
        <v>0</v>
      </c>
    </row>
    <row r="11" spans="1:34" ht="21.75" customHeight="1" x14ac:dyDescent="0.35">
      <c r="C11" s="156" t="s">
        <v>265</v>
      </c>
      <c r="D11" s="658"/>
      <c r="E11" s="660"/>
      <c r="F11" s="25"/>
      <c r="G11" s="25"/>
      <c r="H11" s="25"/>
      <c r="I11" s="25"/>
      <c r="J11" s="25"/>
      <c r="K11" s="25"/>
      <c r="L11" s="25"/>
      <c r="M11" s="25"/>
      <c r="N11" s="25"/>
      <c r="O11" s="25" t="b">
        <f t="shared" si="2"/>
        <v>0</v>
      </c>
      <c r="P11" s="25"/>
      <c r="Q11" s="46" t="str">
        <f t="shared" si="3"/>
        <v>60000</v>
      </c>
      <c r="R11" s="43">
        <f t="shared" si="4"/>
        <v>2</v>
      </c>
      <c r="S11" s="43">
        <f t="shared" si="5"/>
        <v>2</v>
      </c>
      <c r="T11" s="44">
        <f t="shared" si="30"/>
        <v>0.5</v>
      </c>
      <c r="U11" s="45"/>
      <c r="V11" s="46" t="str">
        <f t="shared" si="7"/>
        <v>50000</v>
      </c>
      <c r="W11" s="43">
        <f t="shared" si="8"/>
        <v>2</v>
      </c>
      <c r="X11" s="43">
        <f t="shared" si="9"/>
        <v>2</v>
      </c>
      <c r="Y11" s="44">
        <f t="shared" si="31"/>
        <v>0.5</v>
      </c>
      <c r="Z11" s="45"/>
      <c r="AA11" s="46" t="str">
        <f t="shared" si="11"/>
        <v>25000</v>
      </c>
      <c r="AB11" s="43">
        <f t="shared" si="12"/>
        <v>2</v>
      </c>
      <c r="AC11" s="43">
        <f t="shared" si="13"/>
        <v>2</v>
      </c>
      <c r="AD11" s="44">
        <f t="shared" si="32"/>
        <v>0.5</v>
      </c>
      <c r="AE11" s="44">
        <f t="shared" si="33"/>
        <v>0</v>
      </c>
      <c r="AF11" s="25"/>
      <c r="AG11" s="223">
        <f t="shared" si="0"/>
        <v>0</v>
      </c>
      <c r="AH11" s="216">
        <f t="shared" si="1"/>
        <v>0</v>
      </c>
    </row>
    <row r="12" spans="1:34" ht="21.75" customHeight="1" x14ac:dyDescent="0.35">
      <c r="C12" s="156" t="s">
        <v>266</v>
      </c>
      <c r="D12" s="658"/>
      <c r="E12" s="660"/>
      <c r="F12" s="25"/>
      <c r="G12" s="25"/>
      <c r="H12" s="25"/>
      <c r="I12" s="25"/>
      <c r="J12" s="25"/>
      <c r="K12" s="25"/>
      <c r="L12" s="25"/>
      <c r="M12" s="25"/>
      <c r="N12" s="25"/>
      <c r="O12" s="25" t="b">
        <f t="shared" si="2"/>
        <v>0</v>
      </c>
      <c r="P12" s="25"/>
      <c r="Q12" s="46" t="str">
        <f t="shared" si="3"/>
        <v>60000</v>
      </c>
      <c r="R12" s="43">
        <f t="shared" si="4"/>
        <v>2</v>
      </c>
      <c r="S12" s="43">
        <f t="shared" si="5"/>
        <v>2</v>
      </c>
      <c r="T12" s="44">
        <f t="shared" si="30"/>
        <v>0.5</v>
      </c>
      <c r="U12" s="45"/>
      <c r="V12" s="46" t="str">
        <f t="shared" si="7"/>
        <v>50000</v>
      </c>
      <c r="W12" s="43">
        <f t="shared" si="8"/>
        <v>2</v>
      </c>
      <c r="X12" s="43">
        <f t="shared" si="9"/>
        <v>2</v>
      </c>
      <c r="Y12" s="44">
        <f t="shared" si="31"/>
        <v>0.5</v>
      </c>
      <c r="Z12" s="45"/>
      <c r="AA12" s="46" t="str">
        <f t="shared" si="11"/>
        <v>25000</v>
      </c>
      <c r="AB12" s="43">
        <f t="shared" si="12"/>
        <v>2</v>
      </c>
      <c r="AC12" s="43">
        <f t="shared" si="13"/>
        <v>2</v>
      </c>
      <c r="AD12" s="44">
        <f t="shared" si="32"/>
        <v>0.5</v>
      </c>
      <c r="AE12" s="44">
        <f t="shared" si="33"/>
        <v>0</v>
      </c>
      <c r="AF12" s="25"/>
      <c r="AG12" s="223">
        <f t="shared" si="0"/>
        <v>0</v>
      </c>
      <c r="AH12" s="216">
        <f t="shared" si="1"/>
        <v>0</v>
      </c>
    </row>
    <row r="13" spans="1:34" ht="21.75" customHeight="1" x14ac:dyDescent="0.35">
      <c r="C13" s="156" t="s">
        <v>267</v>
      </c>
      <c r="D13" s="658"/>
      <c r="E13" s="660"/>
      <c r="F13" s="25"/>
      <c r="G13" s="25"/>
      <c r="H13" s="25"/>
      <c r="I13" s="25"/>
      <c r="J13" s="25"/>
      <c r="K13" s="25"/>
      <c r="L13" s="25"/>
      <c r="M13" s="25"/>
      <c r="N13" s="25"/>
      <c r="O13" s="25" t="b">
        <f t="shared" si="2"/>
        <v>0</v>
      </c>
      <c r="P13" s="25"/>
      <c r="Q13" s="46" t="str">
        <f t="shared" si="3"/>
        <v>60000</v>
      </c>
      <c r="R13" s="43">
        <f t="shared" si="4"/>
        <v>2</v>
      </c>
      <c r="S13" s="43">
        <f t="shared" si="5"/>
        <v>2</v>
      </c>
      <c r="T13" s="44">
        <f t="shared" si="30"/>
        <v>0.5</v>
      </c>
      <c r="U13" s="45"/>
      <c r="V13" s="46" t="str">
        <f t="shared" si="7"/>
        <v>50000</v>
      </c>
      <c r="W13" s="43">
        <f t="shared" si="8"/>
        <v>2</v>
      </c>
      <c r="X13" s="43">
        <f t="shared" si="9"/>
        <v>2</v>
      </c>
      <c r="Y13" s="44">
        <f t="shared" si="31"/>
        <v>0.5</v>
      </c>
      <c r="Z13" s="45"/>
      <c r="AA13" s="46" t="str">
        <f t="shared" si="11"/>
        <v>25000</v>
      </c>
      <c r="AB13" s="43">
        <f t="shared" si="12"/>
        <v>2</v>
      </c>
      <c r="AC13" s="43">
        <f t="shared" si="13"/>
        <v>2</v>
      </c>
      <c r="AD13" s="44">
        <f t="shared" si="32"/>
        <v>0.5</v>
      </c>
      <c r="AE13" s="44">
        <f t="shared" si="33"/>
        <v>0</v>
      </c>
      <c r="AF13" s="25"/>
      <c r="AG13" s="223">
        <f t="shared" si="0"/>
        <v>0</v>
      </c>
      <c r="AH13" s="216">
        <f t="shared" si="1"/>
        <v>0</v>
      </c>
    </row>
    <row r="14" spans="1:34" ht="21.75" customHeight="1" x14ac:dyDescent="0.35">
      <c r="C14" s="156" t="s">
        <v>268</v>
      </c>
      <c r="D14" s="658"/>
      <c r="E14" s="660"/>
      <c r="F14" s="25"/>
      <c r="G14" s="25"/>
      <c r="H14" s="25"/>
      <c r="I14" s="25"/>
      <c r="J14" s="25"/>
      <c r="K14" s="25"/>
      <c r="L14" s="25"/>
      <c r="M14" s="25"/>
      <c r="N14" s="25"/>
      <c r="O14" s="25" t="b">
        <f t="shared" si="2"/>
        <v>0</v>
      </c>
      <c r="P14" s="25"/>
      <c r="Q14" s="46" t="str">
        <f t="shared" si="3"/>
        <v>60000</v>
      </c>
      <c r="R14" s="43">
        <f t="shared" si="4"/>
        <v>2</v>
      </c>
      <c r="S14" s="43">
        <f t="shared" si="5"/>
        <v>2</v>
      </c>
      <c r="T14" s="44">
        <f t="shared" si="30"/>
        <v>0.5</v>
      </c>
      <c r="U14" s="45"/>
      <c r="V14" s="46" t="str">
        <f t="shared" si="7"/>
        <v>50000</v>
      </c>
      <c r="W14" s="43">
        <f t="shared" si="8"/>
        <v>2</v>
      </c>
      <c r="X14" s="43">
        <f t="shared" si="9"/>
        <v>2</v>
      </c>
      <c r="Y14" s="44">
        <f t="shared" si="31"/>
        <v>0.5</v>
      </c>
      <c r="Z14" s="45"/>
      <c r="AA14" s="46" t="str">
        <f t="shared" si="11"/>
        <v>25000</v>
      </c>
      <c r="AB14" s="43">
        <f t="shared" si="12"/>
        <v>2</v>
      </c>
      <c r="AC14" s="43">
        <f t="shared" si="13"/>
        <v>2</v>
      </c>
      <c r="AD14" s="44">
        <f t="shared" si="32"/>
        <v>0.5</v>
      </c>
      <c r="AE14" s="44">
        <f t="shared" si="33"/>
        <v>0</v>
      </c>
      <c r="AF14" s="25"/>
      <c r="AG14" s="223">
        <f t="shared" si="0"/>
        <v>0</v>
      </c>
      <c r="AH14" s="216">
        <f t="shared" si="1"/>
        <v>0</v>
      </c>
    </row>
    <row r="15" spans="1:34" ht="21.75" customHeight="1" x14ac:dyDescent="0.35">
      <c r="C15" s="156" t="s">
        <v>269</v>
      </c>
      <c r="D15" s="658"/>
      <c r="E15" s="660"/>
      <c r="F15" s="25"/>
      <c r="G15" s="25"/>
      <c r="H15" s="25"/>
      <c r="I15" s="25"/>
      <c r="J15" s="25"/>
      <c r="K15" s="25"/>
      <c r="L15" s="25"/>
      <c r="M15" s="25"/>
      <c r="N15" s="25"/>
      <c r="O15" s="25" t="b">
        <f t="shared" si="2"/>
        <v>0</v>
      </c>
      <c r="P15" s="25"/>
      <c r="Q15" s="46" t="str">
        <f t="shared" si="3"/>
        <v>60000</v>
      </c>
      <c r="R15" s="43">
        <f t="shared" si="4"/>
        <v>2</v>
      </c>
      <c r="S15" s="43">
        <f t="shared" si="5"/>
        <v>2</v>
      </c>
      <c r="T15" s="44">
        <f t="shared" si="30"/>
        <v>0.5</v>
      </c>
      <c r="U15" s="45"/>
      <c r="V15" s="46" t="str">
        <f t="shared" si="7"/>
        <v>50000</v>
      </c>
      <c r="W15" s="43">
        <f t="shared" si="8"/>
        <v>2</v>
      </c>
      <c r="X15" s="43">
        <f t="shared" si="9"/>
        <v>2</v>
      </c>
      <c r="Y15" s="44">
        <f t="shared" si="31"/>
        <v>0.5</v>
      </c>
      <c r="Z15" s="45"/>
      <c r="AA15" s="46" t="str">
        <f t="shared" si="11"/>
        <v>25000</v>
      </c>
      <c r="AB15" s="43">
        <f t="shared" si="12"/>
        <v>2</v>
      </c>
      <c r="AC15" s="43">
        <f t="shared" si="13"/>
        <v>2</v>
      </c>
      <c r="AD15" s="44">
        <f t="shared" si="32"/>
        <v>0.5</v>
      </c>
      <c r="AE15" s="44">
        <f t="shared" si="33"/>
        <v>0</v>
      </c>
      <c r="AF15" s="25"/>
      <c r="AG15" s="223">
        <f t="shared" si="0"/>
        <v>0</v>
      </c>
      <c r="AH15" s="216">
        <f t="shared" si="1"/>
        <v>0</v>
      </c>
    </row>
    <row r="16" spans="1:34" ht="21.75" customHeight="1" x14ac:dyDescent="0.35">
      <c r="C16" s="667" t="s">
        <v>275</v>
      </c>
      <c r="D16" s="668"/>
      <c r="E16" s="668"/>
      <c r="F16" s="668"/>
      <c r="G16" s="668"/>
      <c r="H16" s="668"/>
      <c r="I16" s="668"/>
      <c r="J16" s="668"/>
      <c r="K16" s="668"/>
      <c r="L16" s="668"/>
      <c r="M16" s="668"/>
      <c r="N16" s="668"/>
      <c r="O16" s="668"/>
      <c r="P16" s="668"/>
      <c r="Q16" s="668"/>
      <c r="R16" s="668"/>
      <c r="S16" s="668"/>
      <c r="T16" s="668"/>
      <c r="U16" s="668"/>
      <c r="V16" s="668"/>
      <c r="W16" s="668"/>
      <c r="X16" s="668"/>
      <c r="Y16" s="668"/>
      <c r="Z16" s="668"/>
      <c r="AA16" s="668"/>
      <c r="AB16" s="668"/>
      <c r="AC16" s="668"/>
      <c r="AD16" s="668"/>
      <c r="AE16" s="668"/>
      <c r="AF16" s="669"/>
      <c r="AG16" s="164">
        <f>SUM(AG6:AG15)</f>
        <v>0</v>
      </c>
    </row>
    <row r="17" spans="1:34" ht="21.75" customHeight="1" x14ac:dyDescent="0.35">
      <c r="A17" s="169" t="s">
        <v>333</v>
      </c>
      <c r="B17" s="157" t="s">
        <v>334</v>
      </c>
    </row>
    <row r="18" spans="1:34" ht="21.75" customHeight="1" x14ac:dyDescent="0.35">
      <c r="B18" s="157">
        <v>2.1</v>
      </c>
      <c r="C18" s="157" t="s">
        <v>335</v>
      </c>
    </row>
    <row r="19" spans="1:34" ht="21.75" customHeight="1" x14ac:dyDescent="0.35">
      <c r="C19" s="665" t="s">
        <v>249</v>
      </c>
      <c r="D19" s="665" t="s">
        <v>336</v>
      </c>
      <c r="E19" s="665"/>
      <c r="F19" s="688" t="s">
        <v>469</v>
      </c>
      <c r="G19" s="688"/>
      <c r="H19" s="688"/>
      <c r="I19" s="688"/>
      <c r="J19" s="688"/>
      <c r="K19" s="688"/>
      <c r="L19" s="688"/>
      <c r="M19" s="688"/>
      <c r="N19" s="688"/>
      <c r="O19" s="688"/>
      <c r="P19" s="688"/>
      <c r="Q19" s="688"/>
      <c r="R19" s="688"/>
      <c r="S19" s="688"/>
      <c r="T19" s="688"/>
      <c r="U19" s="688"/>
      <c r="V19" s="688"/>
      <c r="W19" s="688"/>
      <c r="X19" s="688"/>
      <c r="Y19" s="688"/>
      <c r="Z19" s="688"/>
      <c r="AA19" s="688"/>
      <c r="AB19" s="688"/>
      <c r="AC19" s="688"/>
      <c r="AD19" s="688"/>
      <c r="AE19" s="688"/>
      <c r="AF19" s="688"/>
      <c r="AG19" s="745" t="s">
        <v>257</v>
      </c>
    </row>
    <row r="20" spans="1:34" ht="21.75" customHeight="1" x14ac:dyDescent="0.35">
      <c r="C20" s="665"/>
      <c r="D20" s="665"/>
      <c r="E20" s="665"/>
      <c r="F20" s="688" t="s">
        <v>337</v>
      </c>
      <c r="G20" s="688"/>
      <c r="H20" s="688"/>
      <c r="I20" s="688" t="s">
        <v>338</v>
      </c>
      <c r="J20" s="688"/>
      <c r="K20" s="688"/>
      <c r="L20" s="688" t="s">
        <v>339</v>
      </c>
      <c r="M20" s="688"/>
      <c r="N20" s="688"/>
      <c r="O20" s="219"/>
      <c r="P20" s="688" t="s">
        <v>340</v>
      </c>
      <c r="Q20" s="688"/>
      <c r="R20" s="688"/>
      <c r="S20" s="688"/>
      <c r="T20" s="688"/>
      <c r="U20" s="688"/>
      <c r="V20" s="688"/>
      <c r="W20" s="688"/>
      <c r="X20" s="688"/>
      <c r="Y20" s="688"/>
      <c r="Z20" s="688"/>
      <c r="AA20" s="219"/>
      <c r="AB20" s="219"/>
      <c r="AC20" s="219"/>
      <c r="AD20" s="219"/>
      <c r="AE20" s="219"/>
      <c r="AF20" s="675" t="s">
        <v>341</v>
      </c>
      <c r="AG20" s="745"/>
    </row>
    <row r="21" spans="1:34" ht="39" x14ac:dyDescent="0.35">
      <c r="C21" s="665"/>
      <c r="D21" s="665"/>
      <c r="E21" s="665"/>
      <c r="F21" s="220" t="s">
        <v>342</v>
      </c>
      <c r="G21" s="220" t="s">
        <v>343</v>
      </c>
      <c r="H21" s="221" t="s">
        <v>447</v>
      </c>
      <c r="I21" s="220" t="s">
        <v>342</v>
      </c>
      <c r="J21" s="220" t="s">
        <v>343</v>
      </c>
      <c r="K21" s="221" t="s">
        <v>447</v>
      </c>
      <c r="L21" s="220" t="s">
        <v>342</v>
      </c>
      <c r="M21" s="220" t="s">
        <v>343</v>
      </c>
      <c r="N21" s="221" t="s">
        <v>447</v>
      </c>
      <c r="O21" s="219"/>
      <c r="P21" s="220" t="s">
        <v>342</v>
      </c>
      <c r="Q21" s="219"/>
      <c r="R21" s="219"/>
      <c r="S21" s="219"/>
      <c r="T21" s="219"/>
      <c r="U21" s="220" t="s">
        <v>342</v>
      </c>
      <c r="V21" s="219"/>
      <c r="W21" s="219"/>
      <c r="X21" s="219"/>
      <c r="Y21" s="219"/>
      <c r="Z21" s="221" t="s">
        <v>447</v>
      </c>
      <c r="AA21" s="219"/>
      <c r="AB21" s="219"/>
      <c r="AC21" s="219"/>
      <c r="AD21" s="219"/>
      <c r="AE21" s="219"/>
      <c r="AF21" s="675"/>
      <c r="AG21" s="745"/>
    </row>
    <row r="22" spans="1:34" ht="21.75" customHeight="1" x14ac:dyDescent="0.35">
      <c r="C22" s="156" t="s">
        <v>234</v>
      </c>
      <c r="D22" s="664"/>
      <c r="E22" s="66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176">
        <f>IF(COUNTA(F22:AF22)&gt;1,"กรุณาระบุเพียง 1 ตำแหน่ง",COUNTA(F22)*5+COUNTA(G22)*4+COUNTA(H22)*4+COUNTA(I22)*7+COUNTA(J22)*6+COUNTA(K22)*6+COUNTA(L22)*2.5+COUNTA(M22)*1.5+COUNTA(N22)*1.5+COUNTA(P22)*4.5+COUNTA(U22)*3.5+COUNTA(Z22)*3.5+COUNTA(AF22)*2.5)</f>
        <v>0</v>
      </c>
      <c r="AH22" s="216">
        <f>IF(COUNTA(F22:N22)&gt;1,"กรุณาระบุเพียง 1 ตำแหน่ง",COUNTA(F22)*3+COUNTA(H22)*3+COUNTA(I22)*2+COUNTA(K22)*6+COUNTA(L22)*6+COUNTA(N22)*4)</f>
        <v>0</v>
      </c>
    </row>
    <row r="23" spans="1:34" ht="21.75" customHeight="1" x14ac:dyDescent="0.35">
      <c r="C23" s="156" t="s">
        <v>235</v>
      </c>
      <c r="D23" s="664"/>
      <c r="E23" s="66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176">
        <f t="shared" ref="AG23:AG31" si="34">IF(COUNTA(F23:AF23)&gt;1,"กรุณาระบุเพียง 1 ตำแหน่ง",COUNTA(F23)*5+COUNTA(G23)*4+COUNTA(H23)*4+COUNTA(I23)*7+COUNTA(J23)*6+COUNTA(K23)*6+COUNTA(L23)*2.5+COUNTA(M23)*1.5+COUNTA(N23)*1.5+COUNTA(P23)*4.5+COUNTA(U23)*3.5+COUNTA(Z23)*3.5+COUNTA(AF23)*2.5)</f>
        <v>0</v>
      </c>
      <c r="AH23" s="216">
        <f t="shared" ref="AH23:AH31" si="35">IF(COUNTA(F23:N23)&gt;1,"กรุณาระบุเพียง 1 ตำแหน่ง",COUNTA(F23)*3+COUNTA(H23)*3+COUNTA(I23)*2+COUNTA(K23)*6+COUNTA(L23)*6+COUNTA(N23)*4)</f>
        <v>0</v>
      </c>
    </row>
    <row r="24" spans="1:34" ht="21.75" customHeight="1" x14ac:dyDescent="0.35">
      <c r="C24" s="156" t="s">
        <v>236</v>
      </c>
      <c r="D24" s="664"/>
      <c r="E24" s="66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176">
        <f t="shared" si="34"/>
        <v>0</v>
      </c>
      <c r="AH24" s="216">
        <f t="shared" si="35"/>
        <v>0</v>
      </c>
    </row>
    <row r="25" spans="1:34" ht="21.75" customHeight="1" x14ac:dyDescent="0.35">
      <c r="C25" s="156" t="s">
        <v>237</v>
      </c>
      <c r="D25" s="664"/>
      <c r="E25" s="66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176">
        <f t="shared" si="34"/>
        <v>0</v>
      </c>
      <c r="AH25" s="216">
        <f t="shared" si="35"/>
        <v>0</v>
      </c>
    </row>
    <row r="26" spans="1:34" ht="21.75" customHeight="1" x14ac:dyDescent="0.35">
      <c r="C26" s="156" t="s">
        <v>238</v>
      </c>
      <c r="D26" s="664"/>
      <c r="E26" s="66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176">
        <f t="shared" si="34"/>
        <v>0</v>
      </c>
      <c r="AH26" s="216">
        <f t="shared" si="35"/>
        <v>0</v>
      </c>
    </row>
    <row r="27" spans="1:34" ht="21.75" customHeight="1" x14ac:dyDescent="0.35">
      <c r="C27" s="156" t="s">
        <v>265</v>
      </c>
      <c r="D27" s="664"/>
      <c r="E27" s="66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176">
        <f t="shared" si="34"/>
        <v>0</v>
      </c>
      <c r="AH27" s="216">
        <f t="shared" si="35"/>
        <v>0</v>
      </c>
    </row>
    <row r="28" spans="1:34" ht="21.75" customHeight="1" x14ac:dyDescent="0.35">
      <c r="C28" s="156" t="s">
        <v>266</v>
      </c>
      <c r="D28" s="664"/>
      <c r="E28" s="66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176">
        <f t="shared" si="34"/>
        <v>0</v>
      </c>
      <c r="AH28" s="216">
        <f t="shared" si="35"/>
        <v>0</v>
      </c>
    </row>
    <row r="29" spans="1:34" ht="21.75" customHeight="1" x14ac:dyDescent="0.35">
      <c r="C29" s="156" t="s">
        <v>267</v>
      </c>
      <c r="D29" s="664"/>
      <c r="E29" s="66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176">
        <f t="shared" si="34"/>
        <v>0</v>
      </c>
      <c r="AH29" s="216">
        <f t="shared" si="35"/>
        <v>0</v>
      </c>
    </row>
    <row r="30" spans="1:34" ht="21.75" customHeight="1" x14ac:dyDescent="0.35">
      <c r="C30" s="156" t="s">
        <v>268</v>
      </c>
      <c r="D30" s="664"/>
      <c r="E30" s="66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176">
        <f t="shared" si="34"/>
        <v>0</v>
      </c>
      <c r="AH30" s="216">
        <f t="shared" si="35"/>
        <v>0</v>
      </c>
    </row>
    <row r="31" spans="1:34" ht="21.75" customHeight="1" x14ac:dyDescent="0.35">
      <c r="C31" s="156" t="s">
        <v>269</v>
      </c>
      <c r="D31" s="664"/>
      <c r="E31" s="66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176">
        <f t="shared" si="34"/>
        <v>0</v>
      </c>
      <c r="AH31" s="216">
        <f t="shared" si="35"/>
        <v>0</v>
      </c>
    </row>
    <row r="32" spans="1:34" ht="21.75" customHeight="1" x14ac:dyDescent="0.35">
      <c r="C32" s="667" t="s">
        <v>275</v>
      </c>
      <c r="D32" s="668"/>
      <c r="E32" s="668"/>
      <c r="F32" s="668"/>
      <c r="G32" s="668"/>
      <c r="H32" s="668"/>
      <c r="I32" s="668"/>
      <c r="J32" s="668"/>
      <c r="K32" s="668"/>
      <c r="L32" s="668"/>
      <c r="M32" s="668"/>
      <c r="N32" s="668"/>
      <c r="O32" s="668"/>
      <c r="P32" s="668"/>
      <c r="Q32" s="668"/>
      <c r="R32" s="668"/>
      <c r="S32" s="668"/>
      <c r="T32" s="668"/>
      <c r="U32" s="668"/>
      <c r="V32" s="668"/>
      <c r="W32" s="668"/>
      <c r="X32" s="668"/>
      <c r="Y32" s="668"/>
      <c r="Z32" s="668"/>
      <c r="AA32" s="668"/>
      <c r="AB32" s="668"/>
      <c r="AC32" s="668"/>
      <c r="AD32" s="668"/>
      <c r="AE32" s="668"/>
      <c r="AF32" s="669"/>
      <c r="AG32" s="164">
        <f>SUM(AG22:AG31)</f>
        <v>0</v>
      </c>
    </row>
    <row r="33" spans="1:31" ht="8.85" customHeight="1" x14ac:dyDescent="0.35"/>
    <row r="34" spans="1:31" ht="21.75" customHeight="1" x14ac:dyDescent="0.35">
      <c r="A34" s="169" t="s">
        <v>333</v>
      </c>
      <c r="B34" s="157" t="s">
        <v>344</v>
      </c>
      <c r="O34" s="138"/>
      <c r="Q34" s="138"/>
      <c r="R34" s="138"/>
      <c r="S34" s="138"/>
      <c r="T34" s="138"/>
      <c r="V34" s="138"/>
      <c r="W34" s="138"/>
      <c r="X34" s="138"/>
      <c r="Y34" s="138"/>
      <c r="AA34" s="138"/>
      <c r="AB34" s="138"/>
      <c r="AC34" s="138"/>
      <c r="AD34" s="138"/>
      <c r="AE34" s="138"/>
    </row>
    <row r="35" spans="1:31" ht="21.75" customHeight="1" x14ac:dyDescent="0.35">
      <c r="A35" s="169"/>
      <c r="B35" s="157" t="s">
        <v>345</v>
      </c>
      <c r="O35" s="138"/>
      <c r="Q35" s="138"/>
      <c r="R35" s="138"/>
      <c r="S35" s="138"/>
      <c r="T35" s="138"/>
      <c r="V35" s="138"/>
      <c r="W35" s="138"/>
      <c r="X35" s="138"/>
      <c r="Y35" s="138"/>
      <c r="AA35" s="138"/>
      <c r="AB35" s="138"/>
      <c r="AC35" s="138"/>
      <c r="AD35" s="138"/>
      <c r="AE35" s="138"/>
    </row>
    <row r="36" spans="1:31" ht="70.900000000000006" customHeight="1" x14ac:dyDescent="0.35">
      <c r="C36" s="665" t="s">
        <v>249</v>
      </c>
      <c r="D36" s="665" t="s">
        <v>346</v>
      </c>
      <c r="E36" s="665"/>
      <c r="F36" s="675" t="s">
        <v>470</v>
      </c>
      <c r="G36" s="675"/>
      <c r="H36" s="675"/>
      <c r="I36" s="675"/>
      <c r="J36" s="745" t="s">
        <v>445</v>
      </c>
      <c r="K36" s="748" t="s">
        <v>257</v>
      </c>
      <c r="O36" s="138"/>
      <c r="Q36" s="138"/>
      <c r="R36" s="138"/>
      <c r="S36" s="138"/>
      <c r="T36" s="138"/>
      <c r="V36" s="138"/>
      <c r="W36" s="138"/>
      <c r="X36" s="138"/>
      <c r="Y36" s="138"/>
      <c r="AA36" s="138"/>
      <c r="AB36" s="138"/>
      <c r="AC36" s="138"/>
      <c r="AD36" s="138"/>
      <c r="AE36" s="138"/>
    </row>
    <row r="37" spans="1:31" ht="21" x14ac:dyDescent="0.35">
      <c r="C37" s="665"/>
      <c r="D37" s="665"/>
      <c r="E37" s="665"/>
      <c r="F37" s="689" t="s">
        <v>347</v>
      </c>
      <c r="G37" s="747"/>
      <c r="H37" s="747"/>
      <c r="I37" s="690"/>
      <c r="J37" s="745"/>
      <c r="K37" s="748"/>
      <c r="O37" s="138"/>
      <c r="Q37" s="138"/>
      <c r="R37" s="138"/>
      <c r="S37" s="138"/>
      <c r="T37" s="138"/>
      <c r="V37" s="138"/>
      <c r="W37" s="138"/>
      <c r="X37" s="138"/>
      <c r="Y37" s="138"/>
      <c r="AA37" s="138"/>
      <c r="AB37" s="138"/>
      <c r="AC37" s="138"/>
      <c r="AD37" s="138"/>
      <c r="AE37" s="138"/>
    </row>
    <row r="38" spans="1:31" ht="47.25" customHeight="1" x14ac:dyDescent="0.35">
      <c r="C38" s="665"/>
      <c r="D38" s="665"/>
      <c r="E38" s="665"/>
      <c r="F38" s="218" t="s">
        <v>448</v>
      </c>
      <c r="G38" s="218" t="s">
        <v>348</v>
      </c>
      <c r="H38" s="218" t="s">
        <v>245</v>
      </c>
      <c r="I38" s="165" t="s">
        <v>246</v>
      </c>
      <c r="J38" s="745"/>
      <c r="K38" s="748"/>
      <c r="O38" s="138"/>
      <c r="Q38" s="138"/>
      <c r="R38" s="138"/>
      <c r="S38" s="138"/>
      <c r="T38" s="138"/>
      <c r="V38" s="138"/>
      <c r="W38" s="138"/>
      <c r="X38" s="138"/>
      <c r="Y38" s="138"/>
      <c r="AA38" s="138"/>
      <c r="AB38" s="138"/>
      <c r="AC38" s="138"/>
      <c r="AD38" s="138"/>
      <c r="AE38" s="138"/>
    </row>
    <row r="39" spans="1:31" ht="21" x14ac:dyDescent="0.35">
      <c r="C39" s="156" t="s">
        <v>234</v>
      </c>
      <c r="D39" s="664"/>
      <c r="E39" s="664"/>
      <c r="F39" s="25"/>
      <c r="G39" s="25"/>
      <c r="H39" s="25"/>
      <c r="I39" s="25"/>
      <c r="J39" s="25"/>
      <c r="K39" s="201">
        <f>IFERROR(O39/J39,0)</f>
        <v>0</v>
      </c>
      <c r="O39" s="222">
        <f>IF(COUNTA(F39:I39)&gt;1,"กรุณาระบุเพียง 1 ตำแหน่ง",COUNTA(F39)*7+COUNTA(G39)*7+COUNTA(H39)*7+COUNTA(I39)*7)</f>
        <v>0</v>
      </c>
      <c r="Q39" s="138"/>
      <c r="R39" s="138"/>
      <c r="S39" s="138"/>
      <c r="T39" s="138"/>
      <c r="V39" s="138"/>
      <c r="W39" s="138"/>
      <c r="X39" s="138"/>
      <c r="Y39" s="138"/>
      <c r="AA39" s="138"/>
      <c r="AB39" s="138"/>
      <c r="AC39" s="138"/>
      <c r="AD39" s="138"/>
      <c r="AE39" s="138"/>
    </row>
    <row r="40" spans="1:31" ht="21" x14ac:dyDescent="0.35">
      <c r="C40" s="156" t="s">
        <v>235</v>
      </c>
      <c r="D40" s="664"/>
      <c r="E40" s="664"/>
      <c r="F40" s="25"/>
      <c r="G40" s="25"/>
      <c r="H40" s="25"/>
      <c r="I40" s="25"/>
      <c r="J40" s="25"/>
      <c r="K40" s="201">
        <f t="shared" ref="K40:K48" si="36">IFERROR(O40/J40,0)</f>
        <v>0</v>
      </c>
      <c r="L40" s="216"/>
      <c r="O40" s="138"/>
      <c r="Q40" s="138"/>
      <c r="R40" s="138"/>
      <c r="S40" s="138"/>
      <c r="T40" s="138"/>
      <c r="V40" s="138"/>
      <c r="W40" s="138"/>
      <c r="X40" s="138"/>
      <c r="Y40" s="138"/>
      <c r="AA40" s="138"/>
      <c r="AB40" s="138"/>
      <c r="AC40" s="138"/>
      <c r="AD40" s="138"/>
      <c r="AE40" s="138"/>
    </row>
    <row r="41" spans="1:31" ht="21" x14ac:dyDescent="0.35">
      <c r="C41" s="156" t="s">
        <v>236</v>
      </c>
      <c r="D41" s="664"/>
      <c r="E41" s="664"/>
      <c r="F41" s="25"/>
      <c r="G41" s="25"/>
      <c r="H41" s="25"/>
      <c r="I41" s="25"/>
      <c r="J41" s="25"/>
      <c r="K41" s="201">
        <f t="shared" si="36"/>
        <v>0</v>
      </c>
      <c r="L41" s="216"/>
      <c r="O41" s="138"/>
      <c r="Q41" s="138"/>
      <c r="R41" s="138"/>
      <c r="S41" s="138"/>
      <c r="T41" s="138"/>
      <c r="V41" s="138"/>
      <c r="W41" s="138"/>
      <c r="X41" s="138"/>
      <c r="Y41" s="138"/>
      <c r="AA41" s="138"/>
      <c r="AB41" s="138"/>
      <c r="AC41" s="138"/>
      <c r="AD41" s="138"/>
      <c r="AE41" s="138"/>
    </row>
    <row r="42" spans="1:31" ht="21" x14ac:dyDescent="0.35">
      <c r="C42" s="156" t="s">
        <v>237</v>
      </c>
      <c r="D42" s="664"/>
      <c r="E42" s="664"/>
      <c r="F42" s="25"/>
      <c r="G42" s="25"/>
      <c r="H42" s="25"/>
      <c r="I42" s="25"/>
      <c r="J42" s="25"/>
      <c r="K42" s="201">
        <f t="shared" si="36"/>
        <v>0</v>
      </c>
      <c r="L42" s="216"/>
      <c r="O42" s="138"/>
      <c r="Q42" s="138"/>
      <c r="R42" s="138"/>
      <c r="S42" s="138"/>
      <c r="T42" s="138"/>
      <c r="V42" s="138"/>
      <c r="W42" s="138"/>
      <c r="X42" s="138"/>
      <c r="Y42" s="138"/>
      <c r="AA42" s="138"/>
      <c r="AB42" s="138"/>
      <c r="AC42" s="138"/>
      <c r="AD42" s="138"/>
      <c r="AE42" s="138"/>
    </row>
    <row r="43" spans="1:31" ht="21" x14ac:dyDescent="0.35">
      <c r="C43" s="156" t="s">
        <v>238</v>
      </c>
      <c r="D43" s="664"/>
      <c r="E43" s="664"/>
      <c r="F43" s="25"/>
      <c r="G43" s="25"/>
      <c r="H43" s="25"/>
      <c r="I43" s="25"/>
      <c r="J43" s="25"/>
      <c r="K43" s="201">
        <f t="shared" si="36"/>
        <v>0</v>
      </c>
      <c r="L43" s="216"/>
      <c r="O43" s="138"/>
      <c r="Q43" s="138"/>
      <c r="R43" s="138"/>
      <c r="S43" s="138"/>
      <c r="T43" s="138"/>
      <c r="V43" s="138"/>
      <c r="W43" s="138"/>
      <c r="X43" s="138"/>
      <c r="Y43" s="138"/>
      <c r="AA43" s="138"/>
      <c r="AB43" s="138"/>
      <c r="AC43" s="138"/>
      <c r="AD43" s="138"/>
      <c r="AE43" s="138"/>
    </row>
    <row r="44" spans="1:31" ht="21" x14ac:dyDescent="0.35">
      <c r="C44" s="156" t="s">
        <v>265</v>
      </c>
      <c r="D44" s="664"/>
      <c r="E44" s="664"/>
      <c r="F44" s="25"/>
      <c r="G44" s="25"/>
      <c r="H44" s="25"/>
      <c r="I44" s="25"/>
      <c r="J44" s="25"/>
      <c r="K44" s="201">
        <f t="shared" si="36"/>
        <v>0</v>
      </c>
      <c r="L44" s="216"/>
      <c r="O44" s="138"/>
      <c r="Q44" s="138"/>
      <c r="R44" s="138"/>
      <c r="S44" s="138"/>
      <c r="T44" s="138"/>
      <c r="V44" s="138"/>
      <c r="W44" s="138"/>
      <c r="X44" s="138"/>
      <c r="Y44" s="138"/>
      <c r="AA44" s="138"/>
      <c r="AB44" s="138"/>
      <c r="AC44" s="138"/>
      <c r="AD44" s="138"/>
      <c r="AE44" s="138"/>
    </row>
    <row r="45" spans="1:31" ht="21" x14ac:dyDescent="0.35">
      <c r="C45" s="156" t="s">
        <v>266</v>
      </c>
      <c r="D45" s="664"/>
      <c r="E45" s="664"/>
      <c r="F45" s="25"/>
      <c r="G45" s="25"/>
      <c r="H45" s="25"/>
      <c r="I45" s="25"/>
      <c r="J45" s="25"/>
      <c r="K45" s="201">
        <f t="shared" si="36"/>
        <v>0</v>
      </c>
      <c r="L45" s="216"/>
      <c r="O45" s="138"/>
      <c r="Q45" s="138"/>
      <c r="R45" s="138"/>
      <c r="S45" s="138"/>
      <c r="T45" s="138"/>
      <c r="V45" s="138"/>
      <c r="W45" s="138"/>
      <c r="X45" s="138"/>
      <c r="Y45" s="138"/>
      <c r="AA45" s="138"/>
      <c r="AB45" s="138"/>
      <c r="AC45" s="138"/>
      <c r="AD45" s="138"/>
      <c r="AE45" s="138"/>
    </row>
    <row r="46" spans="1:31" ht="21" x14ac:dyDescent="0.35">
      <c r="C46" s="156" t="s">
        <v>267</v>
      </c>
      <c r="D46" s="664"/>
      <c r="E46" s="664"/>
      <c r="F46" s="25"/>
      <c r="G46" s="25"/>
      <c r="H46" s="25"/>
      <c r="I46" s="25"/>
      <c r="J46" s="25"/>
      <c r="K46" s="201">
        <f t="shared" si="36"/>
        <v>0</v>
      </c>
      <c r="L46" s="216"/>
      <c r="O46" s="138"/>
      <c r="Q46" s="138"/>
      <c r="R46" s="138"/>
      <c r="S46" s="138"/>
      <c r="T46" s="138"/>
      <c r="V46" s="138"/>
      <c r="W46" s="138"/>
      <c r="X46" s="138"/>
      <c r="Y46" s="138"/>
      <c r="AA46" s="138"/>
      <c r="AB46" s="138"/>
      <c r="AC46" s="138"/>
      <c r="AD46" s="138"/>
      <c r="AE46" s="138"/>
    </row>
    <row r="47" spans="1:31" ht="21" x14ac:dyDescent="0.35">
      <c r="C47" s="156" t="s">
        <v>268</v>
      </c>
      <c r="D47" s="664"/>
      <c r="E47" s="664"/>
      <c r="F47" s="25"/>
      <c r="G47" s="25"/>
      <c r="H47" s="25"/>
      <c r="I47" s="25"/>
      <c r="J47" s="25"/>
      <c r="K47" s="201">
        <f t="shared" si="36"/>
        <v>0</v>
      </c>
      <c r="L47" s="216"/>
      <c r="O47" s="138"/>
      <c r="Q47" s="138"/>
      <c r="R47" s="138"/>
      <c r="S47" s="138"/>
      <c r="T47" s="138"/>
      <c r="V47" s="138"/>
      <c r="W47" s="138"/>
      <c r="X47" s="138"/>
      <c r="Y47" s="138"/>
      <c r="AA47" s="138"/>
      <c r="AB47" s="138"/>
      <c r="AC47" s="138"/>
      <c r="AD47" s="138"/>
      <c r="AE47" s="138"/>
    </row>
    <row r="48" spans="1:31" ht="21" x14ac:dyDescent="0.35">
      <c r="C48" s="156" t="s">
        <v>269</v>
      </c>
      <c r="D48" s="664"/>
      <c r="E48" s="664"/>
      <c r="F48" s="25"/>
      <c r="G48" s="25"/>
      <c r="H48" s="25"/>
      <c r="I48" s="25"/>
      <c r="J48" s="25"/>
      <c r="K48" s="201">
        <f t="shared" si="36"/>
        <v>0</v>
      </c>
      <c r="L48" s="216"/>
      <c r="O48" s="138"/>
      <c r="Q48" s="138"/>
      <c r="R48" s="138"/>
      <c r="S48" s="138"/>
      <c r="T48" s="138"/>
      <c r="V48" s="138"/>
      <c r="W48" s="138"/>
      <c r="X48" s="138"/>
      <c r="Y48" s="138"/>
      <c r="AA48" s="138"/>
      <c r="AB48" s="138"/>
      <c r="AC48" s="138"/>
      <c r="AD48" s="138"/>
      <c r="AE48" s="138"/>
    </row>
    <row r="49" spans="2:34" ht="21" x14ac:dyDescent="0.35">
      <c r="C49" s="746" t="s">
        <v>275</v>
      </c>
      <c r="D49" s="746"/>
      <c r="E49" s="746"/>
      <c r="F49" s="746"/>
      <c r="G49" s="746"/>
      <c r="H49" s="746"/>
      <c r="I49" s="746"/>
      <c r="J49" s="746"/>
      <c r="K49" s="217">
        <f>SUM(K39:K48)</f>
        <v>0</v>
      </c>
      <c r="O49" s="138"/>
      <c r="Q49" s="138"/>
      <c r="R49" s="138"/>
      <c r="S49" s="138"/>
      <c r="T49" s="138"/>
      <c r="V49" s="138"/>
      <c r="W49" s="138"/>
      <c r="X49" s="138"/>
      <c r="Y49" s="138"/>
      <c r="AA49" s="138"/>
      <c r="AB49" s="138"/>
      <c r="AC49" s="138"/>
      <c r="AD49" s="138"/>
      <c r="AE49" s="138"/>
    </row>
    <row r="50" spans="2:34" ht="21.75" customHeight="1" x14ac:dyDescent="0.35">
      <c r="B50" s="157" t="s">
        <v>247</v>
      </c>
      <c r="C50" s="157"/>
    </row>
    <row r="51" spans="2:34" ht="21.75" customHeight="1" x14ac:dyDescent="0.35">
      <c r="C51" s="665" t="s">
        <v>249</v>
      </c>
      <c r="D51" s="665" t="s">
        <v>349</v>
      </c>
      <c r="E51" s="665"/>
      <c r="F51" s="688" t="s">
        <v>469</v>
      </c>
      <c r="G51" s="688"/>
      <c r="H51" s="688"/>
      <c r="I51" s="688"/>
      <c r="J51" s="688"/>
      <c r="K51" s="688"/>
      <c r="L51" s="688"/>
      <c r="M51" s="688"/>
      <c r="N51" s="688"/>
      <c r="O51" s="688"/>
      <c r="P51" s="688"/>
      <c r="Q51" s="688"/>
      <c r="R51" s="688"/>
      <c r="S51" s="688"/>
      <c r="T51" s="688"/>
      <c r="U51" s="688"/>
      <c r="V51" s="688"/>
      <c r="W51" s="688"/>
      <c r="X51" s="688"/>
      <c r="Y51" s="688"/>
      <c r="Z51" s="688"/>
      <c r="AA51" s="688"/>
      <c r="AB51" s="688"/>
      <c r="AC51" s="688"/>
      <c r="AD51" s="688"/>
      <c r="AE51" s="688"/>
      <c r="AF51" s="688"/>
      <c r="AG51" s="745" t="s">
        <v>257</v>
      </c>
    </row>
    <row r="52" spans="2:34" ht="21.75" customHeight="1" x14ac:dyDescent="0.35">
      <c r="C52" s="665"/>
      <c r="D52" s="665"/>
      <c r="E52" s="665"/>
      <c r="F52" s="688" t="s">
        <v>337</v>
      </c>
      <c r="G52" s="688"/>
      <c r="H52" s="688"/>
      <c r="I52" s="688" t="s">
        <v>338</v>
      </c>
      <c r="J52" s="688"/>
      <c r="K52" s="688"/>
      <c r="L52" s="688" t="s">
        <v>339</v>
      </c>
      <c r="M52" s="688"/>
      <c r="N52" s="688"/>
      <c r="O52" s="219"/>
      <c r="P52" s="688" t="s">
        <v>340</v>
      </c>
      <c r="Q52" s="688"/>
      <c r="R52" s="688"/>
      <c r="S52" s="688"/>
      <c r="T52" s="688"/>
      <c r="U52" s="688"/>
      <c r="V52" s="688"/>
      <c r="W52" s="688"/>
      <c r="X52" s="688"/>
      <c r="Y52" s="688"/>
      <c r="Z52" s="688"/>
      <c r="AA52" s="219"/>
      <c r="AB52" s="219"/>
      <c r="AC52" s="219"/>
      <c r="AD52" s="219"/>
      <c r="AE52" s="219"/>
      <c r="AF52" s="675" t="s">
        <v>341</v>
      </c>
      <c r="AG52" s="745"/>
    </row>
    <row r="53" spans="2:34" ht="39" x14ac:dyDescent="0.35">
      <c r="C53" s="665"/>
      <c r="D53" s="665"/>
      <c r="E53" s="665"/>
      <c r="F53" s="220" t="s">
        <v>342</v>
      </c>
      <c r="G53" s="220" t="s">
        <v>343</v>
      </c>
      <c r="H53" s="221" t="s">
        <v>447</v>
      </c>
      <c r="I53" s="220" t="s">
        <v>342</v>
      </c>
      <c r="J53" s="220" t="s">
        <v>343</v>
      </c>
      <c r="K53" s="221" t="s">
        <v>447</v>
      </c>
      <c r="L53" s="220" t="s">
        <v>342</v>
      </c>
      <c r="M53" s="220" t="s">
        <v>343</v>
      </c>
      <c r="N53" s="221" t="s">
        <v>447</v>
      </c>
      <c r="O53" s="219"/>
      <c r="P53" s="220" t="s">
        <v>342</v>
      </c>
      <c r="Q53" s="219"/>
      <c r="R53" s="219"/>
      <c r="S53" s="219"/>
      <c r="T53" s="219"/>
      <c r="U53" s="220" t="s">
        <v>342</v>
      </c>
      <c r="V53" s="219"/>
      <c r="W53" s="219"/>
      <c r="X53" s="219"/>
      <c r="Y53" s="219"/>
      <c r="Z53" s="221" t="s">
        <v>447</v>
      </c>
      <c r="AA53" s="219"/>
      <c r="AB53" s="219"/>
      <c r="AC53" s="219"/>
      <c r="AD53" s="219"/>
      <c r="AE53" s="219"/>
      <c r="AF53" s="675"/>
      <c r="AG53" s="745"/>
    </row>
    <row r="54" spans="2:34" ht="21.75" customHeight="1" x14ac:dyDescent="0.35">
      <c r="C54" s="156" t="s">
        <v>234</v>
      </c>
      <c r="D54" s="664"/>
      <c r="E54" s="664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176">
        <f>IF(COUNTA(F54:AF54)&gt;1,"กรุณาระบุเพียง 1 ตำแหน่ง",COUNTA(F54)*5+COUNTA(G54)*4+COUNTA(H54)*4+COUNTA(I54)*7+COUNTA(J54)*6+COUNTA(K54)*6+COUNTA(L54)*2.5+COUNTA(M54)*1.5+COUNTA(N54)*1.5+COUNTA(P54)*4.5+COUNTA(U54)*3.5+COUNTA(Z54)*3.5+COUNTA(AF54)*2.5)</f>
        <v>0</v>
      </c>
      <c r="AH54" s="216">
        <f>IF(COUNTA(F54:N54)&gt;1,"กรุณาระบุเพียง 1 ตำแหน่ง",COUNTA(F54)*3+COUNTA(H54)*3+COUNTA(I54)*2+COUNTA(K54)*6+COUNTA(L54)*6+COUNTA(N54)*4)</f>
        <v>0</v>
      </c>
    </row>
    <row r="55" spans="2:34" ht="21.75" customHeight="1" x14ac:dyDescent="0.35">
      <c r="C55" s="156" t="s">
        <v>235</v>
      </c>
      <c r="D55" s="664"/>
      <c r="E55" s="664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76">
        <f t="shared" ref="AG55:AG63" si="37">IF(COUNTA(F55:AF55)&gt;1,"กรุณาระบุเพียง 1 ตำแหน่ง",COUNTA(F55)*5+COUNTA(G55)*4+COUNTA(H55)*4+COUNTA(I55)*7+COUNTA(J55)*6+COUNTA(K55)*6+COUNTA(L55)*2.5+COUNTA(M55)*1.5+COUNTA(N55)*1.5+COUNTA(P55)*4.5+COUNTA(U55)*3.5+COUNTA(Z55)*3.5+COUNTA(AF55)*2.5)</f>
        <v>0</v>
      </c>
      <c r="AH55" s="216">
        <f t="shared" ref="AH55:AH63" si="38">IF(COUNTA(F55:N55)&gt;1,"กรุณาระบุเพียง 1 ตำแหน่ง",COUNTA(F55)*3+COUNTA(H55)*3+COUNTA(I55)*2+COUNTA(K55)*6+COUNTA(L55)*6+COUNTA(N55)*4)</f>
        <v>0</v>
      </c>
    </row>
    <row r="56" spans="2:34" ht="21.75" customHeight="1" x14ac:dyDescent="0.35">
      <c r="C56" s="156" t="s">
        <v>236</v>
      </c>
      <c r="D56" s="664"/>
      <c r="E56" s="664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76">
        <f t="shared" si="37"/>
        <v>0</v>
      </c>
      <c r="AH56" s="216">
        <f t="shared" si="38"/>
        <v>0</v>
      </c>
    </row>
    <row r="57" spans="2:34" ht="21.75" customHeight="1" x14ac:dyDescent="0.35">
      <c r="C57" s="156" t="s">
        <v>237</v>
      </c>
      <c r="D57" s="664"/>
      <c r="E57" s="664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176">
        <f t="shared" si="37"/>
        <v>0</v>
      </c>
      <c r="AH57" s="216">
        <f t="shared" si="38"/>
        <v>0</v>
      </c>
    </row>
    <row r="58" spans="2:34" ht="21.75" customHeight="1" x14ac:dyDescent="0.35">
      <c r="C58" s="156" t="s">
        <v>238</v>
      </c>
      <c r="D58" s="664"/>
      <c r="E58" s="664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176">
        <f t="shared" si="37"/>
        <v>0</v>
      </c>
      <c r="AH58" s="216">
        <f t="shared" si="38"/>
        <v>0</v>
      </c>
    </row>
    <row r="59" spans="2:34" ht="21.75" customHeight="1" x14ac:dyDescent="0.35">
      <c r="C59" s="156" t="s">
        <v>265</v>
      </c>
      <c r="D59" s="664"/>
      <c r="E59" s="664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176">
        <f t="shared" si="37"/>
        <v>0</v>
      </c>
      <c r="AH59" s="216">
        <f t="shared" si="38"/>
        <v>0</v>
      </c>
    </row>
    <row r="60" spans="2:34" ht="21.75" customHeight="1" x14ac:dyDescent="0.35">
      <c r="C60" s="156" t="s">
        <v>266</v>
      </c>
      <c r="D60" s="664"/>
      <c r="E60" s="664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176">
        <f t="shared" si="37"/>
        <v>0</v>
      </c>
      <c r="AH60" s="216">
        <f t="shared" si="38"/>
        <v>0</v>
      </c>
    </row>
    <row r="61" spans="2:34" ht="21.75" customHeight="1" x14ac:dyDescent="0.35">
      <c r="C61" s="156" t="s">
        <v>267</v>
      </c>
      <c r="D61" s="664"/>
      <c r="E61" s="664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176">
        <f t="shared" si="37"/>
        <v>0</v>
      </c>
      <c r="AH61" s="216">
        <f t="shared" si="38"/>
        <v>0</v>
      </c>
    </row>
    <row r="62" spans="2:34" ht="21.75" customHeight="1" x14ac:dyDescent="0.35">
      <c r="C62" s="156" t="s">
        <v>268</v>
      </c>
      <c r="D62" s="664"/>
      <c r="E62" s="664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176">
        <f t="shared" si="37"/>
        <v>0</v>
      </c>
      <c r="AH62" s="216">
        <f t="shared" si="38"/>
        <v>0</v>
      </c>
    </row>
    <row r="63" spans="2:34" ht="21.75" customHeight="1" x14ac:dyDescent="0.35">
      <c r="C63" s="156" t="s">
        <v>269</v>
      </c>
      <c r="D63" s="664"/>
      <c r="E63" s="664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176">
        <f t="shared" si="37"/>
        <v>0</v>
      </c>
      <c r="AH63" s="216">
        <f t="shared" si="38"/>
        <v>0</v>
      </c>
    </row>
    <row r="64" spans="2:34" ht="21.75" customHeight="1" x14ac:dyDescent="0.35">
      <c r="C64" s="667" t="s">
        <v>275</v>
      </c>
      <c r="D64" s="668"/>
      <c r="E64" s="668"/>
      <c r="F64" s="668"/>
      <c r="G64" s="668"/>
      <c r="H64" s="668"/>
      <c r="I64" s="668"/>
      <c r="J64" s="668"/>
      <c r="K64" s="668"/>
      <c r="L64" s="668"/>
      <c r="M64" s="668"/>
      <c r="N64" s="668"/>
      <c r="O64" s="668"/>
      <c r="P64" s="668"/>
      <c r="Q64" s="668"/>
      <c r="R64" s="668"/>
      <c r="S64" s="668"/>
      <c r="T64" s="668"/>
      <c r="U64" s="668"/>
      <c r="V64" s="668"/>
      <c r="W64" s="668"/>
      <c r="X64" s="668"/>
      <c r="Y64" s="668"/>
      <c r="Z64" s="668"/>
      <c r="AA64" s="668"/>
      <c r="AB64" s="668"/>
      <c r="AC64" s="668"/>
      <c r="AD64" s="668"/>
      <c r="AE64" s="668"/>
      <c r="AF64" s="669"/>
      <c r="AG64" s="164">
        <f>SUM(AG54:AG63)</f>
        <v>0</v>
      </c>
    </row>
    <row r="65" spans="1:33" ht="21.75" customHeight="1" x14ac:dyDescent="0.35">
      <c r="A65" s="169" t="s">
        <v>350</v>
      </c>
      <c r="B65" s="157" t="s">
        <v>351</v>
      </c>
    </row>
    <row r="66" spans="1:33" ht="21" x14ac:dyDescent="0.35">
      <c r="C66" s="161" t="s">
        <v>249</v>
      </c>
      <c r="D66" s="742" t="s">
        <v>352</v>
      </c>
      <c r="E66" s="743"/>
      <c r="F66" s="743"/>
      <c r="G66" s="743"/>
      <c r="H66" s="743"/>
      <c r="I66" s="744"/>
      <c r="J66" s="734" t="s">
        <v>353</v>
      </c>
      <c r="K66" s="735"/>
      <c r="L66" s="735"/>
      <c r="M66" s="735"/>
      <c r="N66" s="736"/>
      <c r="O66" s="190"/>
      <c r="P66" s="189"/>
      <c r="Q66" s="190"/>
      <c r="R66" s="190"/>
      <c r="S66" s="190"/>
      <c r="T66" s="190"/>
      <c r="U66" s="189"/>
      <c r="V66" s="190"/>
      <c r="W66" s="190"/>
      <c r="X66" s="190"/>
      <c r="Y66" s="190"/>
      <c r="Z66" s="189"/>
      <c r="AA66" s="190"/>
      <c r="AB66" s="190"/>
      <c r="AC66" s="190"/>
      <c r="AD66" s="190"/>
      <c r="AE66" s="190"/>
      <c r="AF66" s="189"/>
      <c r="AG66" s="189"/>
    </row>
    <row r="67" spans="1:33" ht="21" x14ac:dyDescent="0.35">
      <c r="C67" s="156" t="s">
        <v>234</v>
      </c>
      <c r="D67" s="664"/>
      <c r="E67" s="664"/>
      <c r="F67" s="664"/>
      <c r="G67" s="664"/>
      <c r="H67" s="664"/>
      <c r="I67" s="664"/>
      <c r="J67" s="655"/>
      <c r="K67" s="656"/>
      <c r="L67" s="656"/>
      <c r="M67" s="656"/>
      <c r="N67" s="657"/>
      <c r="O67" s="214"/>
      <c r="P67" s="189"/>
      <c r="Q67" s="190"/>
      <c r="R67" s="190"/>
      <c r="S67" s="190"/>
      <c r="T67" s="190"/>
      <c r="U67" s="189"/>
      <c r="V67" s="190"/>
      <c r="W67" s="190"/>
      <c r="X67" s="190"/>
      <c r="Y67" s="190"/>
      <c r="Z67" s="189"/>
      <c r="AA67" s="190"/>
      <c r="AB67" s="190"/>
      <c r="AC67" s="190"/>
      <c r="AD67" s="190"/>
      <c r="AE67" s="190"/>
      <c r="AF67" s="189"/>
      <c r="AG67" s="189"/>
    </row>
    <row r="68" spans="1:33" ht="21" x14ac:dyDescent="0.35">
      <c r="C68" s="156" t="s">
        <v>235</v>
      </c>
      <c r="D68" s="664"/>
      <c r="E68" s="664"/>
      <c r="F68" s="664"/>
      <c r="G68" s="664"/>
      <c r="H68" s="664"/>
      <c r="I68" s="664"/>
      <c r="J68" s="655"/>
      <c r="K68" s="656"/>
      <c r="L68" s="656"/>
      <c r="M68" s="656"/>
      <c r="N68" s="657"/>
      <c r="O68" s="214"/>
      <c r="P68" s="189"/>
      <c r="Q68" s="190"/>
      <c r="R68" s="190"/>
      <c r="S68" s="190"/>
      <c r="T68" s="190"/>
      <c r="U68" s="189"/>
      <c r="V68" s="190"/>
      <c r="W68" s="190"/>
      <c r="X68" s="190"/>
      <c r="Y68" s="190"/>
      <c r="Z68" s="189"/>
      <c r="AA68" s="190"/>
      <c r="AB68" s="190"/>
      <c r="AC68" s="190"/>
      <c r="AD68" s="190"/>
      <c r="AE68" s="190"/>
      <c r="AF68" s="189"/>
      <c r="AG68" s="189"/>
    </row>
    <row r="69" spans="1:33" ht="21" x14ac:dyDescent="0.35">
      <c r="C69" s="156" t="s">
        <v>236</v>
      </c>
      <c r="D69" s="664"/>
      <c r="E69" s="664"/>
      <c r="F69" s="664"/>
      <c r="G69" s="664"/>
      <c r="H69" s="664"/>
      <c r="I69" s="664"/>
      <c r="J69" s="655"/>
      <c r="K69" s="656"/>
      <c r="L69" s="656"/>
      <c r="M69" s="656"/>
      <c r="N69" s="657"/>
      <c r="O69" s="214"/>
      <c r="P69" s="189"/>
      <c r="Q69" s="190"/>
      <c r="R69" s="190"/>
      <c r="S69" s="190"/>
      <c r="T69" s="190"/>
      <c r="U69" s="189"/>
      <c r="V69" s="190"/>
      <c r="W69" s="190"/>
      <c r="X69" s="190"/>
      <c r="Y69" s="190"/>
      <c r="Z69" s="189"/>
      <c r="AA69" s="190"/>
      <c r="AB69" s="190"/>
      <c r="AC69" s="190"/>
      <c r="AD69" s="190"/>
      <c r="AE69" s="190"/>
      <c r="AF69" s="189"/>
      <c r="AG69" s="189"/>
    </row>
    <row r="70" spans="1:33" ht="21" x14ac:dyDescent="0.35">
      <c r="C70" s="156" t="s">
        <v>237</v>
      </c>
      <c r="D70" s="664"/>
      <c r="E70" s="664"/>
      <c r="F70" s="664"/>
      <c r="G70" s="664"/>
      <c r="H70" s="664"/>
      <c r="I70" s="664"/>
      <c r="J70" s="655"/>
      <c r="K70" s="656"/>
      <c r="L70" s="656"/>
      <c r="M70" s="656"/>
      <c r="N70" s="657"/>
      <c r="O70" s="214"/>
      <c r="P70" s="189"/>
      <c r="Q70" s="190"/>
      <c r="R70" s="190"/>
      <c r="S70" s="190"/>
      <c r="T70" s="190"/>
      <c r="U70" s="189"/>
      <c r="V70" s="190"/>
      <c r="W70" s="190"/>
      <c r="X70" s="190"/>
      <c r="Y70" s="190"/>
      <c r="Z70" s="189"/>
      <c r="AA70" s="190"/>
      <c r="AB70" s="190"/>
      <c r="AC70" s="190"/>
      <c r="AD70" s="190"/>
      <c r="AE70" s="190"/>
      <c r="AF70" s="189"/>
      <c r="AG70" s="189"/>
    </row>
    <row r="71" spans="1:33" ht="21" x14ac:dyDescent="0.35">
      <c r="C71" s="156" t="s">
        <v>238</v>
      </c>
      <c r="D71" s="664"/>
      <c r="E71" s="664"/>
      <c r="F71" s="664"/>
      <c r="G71" s="664"/>
      <c r="H71" s="664"/>
      <c r="I71" s="664"/>
      <c r="J71" s="655"/>
      <c r="K71" s="656"/>
      <c r="L71" s="656"/>
      <c r="M71" s="656"/>
      <c r="N71" s="657"/>
      <c r="O71" s="214"/>
      <c r="P71" s="189"/>
      <c r="Q71" s="190"/>
      <c r="R71" s="190"/>
      <c r="S71" s="190"/>
      <c r="T71" s="190"/>
      <c r="U71" s="189"/>
      <c r="V71" s="190"/>
      <c r="W71" s="190"/>
      <c r="X71" s="190"/>
      <c r="Y71" s="190"/>
      <c r="Z71" s="189"/>
      <c r="AA71" s="190"/>
      <c r="AB71" s="190"/>
      <c r="AC71" s="190"/>
      <c r="AD71" s="190"/>
      <c r="AE71" s="190"/>
      <c r="AF71" s="189"/>
      <c r="AG71" s="189"/>
    </row>
    <row r="72" spans="1:33" ht="21" x14ac:dyDescent="0.35">
      <c r="C72" s="156" t="s">
        <v>265</v>
      </c>
      <c r="D72" s="664"/>
      <c r="E72" s="664"/>
      <c r="F72" s="664"/>
      <c r="G72" s="664"/>
      <c r="H72" s="664"/>
      <c r="I72" s="664"/>
      <c r="J72" s="655"/>
      <c r="K72" s="656"/>
      <c r="L72" s="656"/>
      <c r="M72" s="656"/>
      <c r="N72" s="657"/>
      <c r="O72" s="214"/>
      <c r="P72" s="189"/>
      <c r="Q72" s="190"/>
      <c r="R72" s="190"/>
      <c r="S72" s="190"/>
      <c r="T72" s="190"/>
      <c r="U72" s="189"/>
      <c r="V72" s="190"/>
      <c r="W72" s="190"/>
      <c r="X72" s="190"/>
      <c r="Y72" s="190"/>
      <c r="Z72" s="189"/>
      <c r="AA72" s="190"/>
      <c r="AB72" s="190"/>
      <c r="AC72" s="190"/>
      <c r="AD72" s="190"/>
      <c r="AE72" s="190"/>
      <c r="AF72" s="189"/>
      <c r="AG72" s="189"/>
    </row>
    <row r="73" spans="1:33" ht="21" x14ac:dyDescent="0.35">
      <c r="C73" s="156" t="s">
        <v>266</v>
      </c>
      <c r="D73" s="664"/>
      <c r="E73" s="664"/>
      <c r="F73" s="664"/>
      <c r="G73" s="664"/>
      <c r="H73" s="664"/>
      <c r="I73" s="664"/>
      <c r="J73" s="655"/>
      <c r="K73" s="656"/>
      <c r="L73" s="656"/>
      <c r="M73" s="656"/>
      <c r="N73" s="657"/>
      <c r="O73" s="214"/>
      <c r="P73" s="189"/>
      <c r="Q73" s="190"/>
      <c r="R73" s="190"/>
      <c r="S73" s="190"/>
      <c r="T73" s="190"/>
      <c r="U73" s="189"/>
      <c r="V73" s="190"/>
      <c r="W73" s="190"/>
      <c r="X73" s="190"/>
      <c r="Y73" s="190"/>
      <c r="Z73" s="189"/>
      <c r="AA73" s="190"/>
      <c r="AB73" s="190"/>
      <c r="AC73" s="190"/>
      <c r="AD73" s="190"/>
      <c r="AE73" s="190"/>
      <c r="AF73" s="189"/>
      <c r="AG73" s="189"/>
    </row>
    <row r="74" spans="1:33" ht="21" x14ac:dyDescent="0.35">
      <c r="C74" s="156" t="s">
        <v>267</v>
      </c>
      <c r="D74" s="664"/>
      <c r="E74" s="664"/>
      <c r="F74" s="664"/>
      <c r="G74" s="664"/>
      <c r="H74" s="664"/>
      <c r="I74" s="664"/>
      <c r="J74" s="655"/>
      <c r="K74" s="656"/>
      <c r="L74" s="656"/>
      <c r="M74" s="656"/>
      <c r="N74" s="657"/>
      <c r="O74" s="214"/>
      <c r="P74" s="189"/>
      <c r="Q74" s="190"/>
      <c r="R74" s="190"/>
      <c r="S74" s="190"/>
      <c r="T74" s="190"/>
      <c r="U74" s="189"/>
      <c r="V74" s="190"/>
      <c r="W74" s="190"/>
      <c r="X74" s="190"/>
      <c r="Y74" s="190"/>
      <c r="Z74" s="189"/>
      <c r="AA74" s="190"/>
      <c r="AB74" s="190"/>
      <c r="AC74" s="190"/>
      <c r="AD74" s="190"/>
      <c r="AE74" s="190"/>
      <c r="AF74" s="189"/>
      <c r="AG74" s="189"/>
    </row>
    <row r="75" spans="1:33" ht="21" x14ac:dyDescent="0.35">
      <c r="C75" s="156" t="s">
        <v>268</v>
      </c>
      <c r="D75" s="664"/>
      <c r="E75" s="664"/>
      <c r="F75" s="664"/>
      <c r="G75" s="664"/>
      <c r="H75" s="664"/>
      <c r="I75" s="664"/>
      <c r="J75" s="655"/>
      <c r="K75" s="656"/>
      <c r="L75" s="656"/>
      <c r="M75" s="656"/>
      <c r="N75" s="657"/>
      <c r="O75" s="214"/>
      <c r="P75" s="189"/>
      <c r="Q75" s="190"/>
      <c r="R75" s="190"/>
      <c r="S75" s="190"/>
      <c r="T75" s="190"/>
      <c r="U75" s="189"/>
      <c r="V75" s="190"/>
      <c r="W75" s="190"/>
      <c r="X75" s="190"/>
      <c r="Y75" s="190"/>
      <c r="Z75" s="189"/>
      <c r="AA75" s="190"/>
      <c r="AB75" s="190"/>
      <c r="AC75" s="190"/>
      <c r="AD75" s="190"/>
      <c r="AE75" s="190"/>
      <c r="AF75" s="189"/>
      <c r="AG75" s="189"/>
    </row>
    <row r="76" spans="1:33" ht="21" x14ac:dyDescent="0.35">
      <c r="C76" s="156" t="s">
        <v>269</v>
      </c>
      <c r="D76" s="664"/>
      <c r="E76" s="664"/>
      <c r="F76" s="664"/>
      <c r="G76" s="664"/>
      <c r="H76" s="664"/>
      <c r="I76" s="664"/>
      <c r="J76" s="655"/>
      <c r="K76" s="656"/>
      <c r="L76" s="656"/>
      <c r="M76" s="656"/>
      <c r="N76" s="657"/>
      <c r="O76" s="214"/>
      <c r="P76" s="189"/>
      <c r="Q76" s="190"/>
      <c r="R76" s="190"/>
      <c r="S76" s="190"/>
      <c r="T76" s="190"/>
      <c r="U76" s="189"/>
      <c r="V76" s="190"/>
      <c r="W76" s="190"/>
      <c r="X76" s="190"/>
      <c r="Y76" s="190"/>
      <c r="Z76" s="189"/>
      <c r="AA76" s="190"/>
      <c r="AB76" s="190"/>
      <c r="AC76" s="190"/>
      <c r="AD76" s="190"/>
      <c r="AE76" s="190"/>
      <c r="AF76" s="189"/>
      <c r="AG76" s="189"/>
    </row>
    <row r="77" spans="1:33" ht="21" x14ac:dyDescent="0.35">
      <c r="C77" s="156" t="s">
        <v>270</v>
      </c>
      <c r="D77" s="664"/>
      <c r="E77" s="664"/>
      <c r="F77" s="664"/>
      <c r="G77" s="664"/>
      <c r="H77" s="664"/>
      <c r="I77" s="664"/>
      <c r="J77" s="655"/>
      <c r="K77" s="656"/>
      <c r="L77" s="656"/>
      <c r="M77" s="656"/>
      <c r="N77" s="657"/>
      <c r="O77" s="214"/>
      <c r="P77" s="189"/>
      <c r="Q77" s="190"/>
      <c r="R77" s="190"/>
      <c r="S77" s="190"/>
      <c r="T77" s="190"/>
      <c r="U77" s="189"/>
      <c r="V77" s="190"/>
      <c r="W77" s="190"/>
      <c r="X77" s="190"/>
      <c r="Y77" s="190"/>
      <c r="Z77" s="189"/>
      <c r="AA77" s="190"/>
      <c r="AB77" s="190"/>
      <c r="AC77" s="190"/>
      <c r="AD77" s="190"/>
      <c r="AE77" s="190"/>
      <c r="AF77" s="189"/>
      <c r="AG77" s="189"/>
    </row>
    <row r="78" spans="1:33" ht="21" x14ac:dyDescent="0.35">
      <c r="C78" s="156" t="s">
        <v>271</v>
      </c>
      <c r="D78" s="664"/>
      <c r="E78" s="664"/>
      <c r="F78" s="664"/>
      <c r="G78" s="664"/>
      <c r="H78" s="664"/>
      <c r="I78" s="664"/>
      <c r="J78" s="655"/>
      <c r="K78" s="656"/>
      <c r="L78" s="656"/>
      <c r="M78" s="656"/>
      <c r="N78" s="657"/>
      <c r="O78" s="214"/>
      <c r="P78" s="189"/>
      <c r="Q78" s="190"/>
      <c r="R78" s="190"/>
      <c r="S78" s="190"/>
      <c r="T78" s="190"/>
      <c r="U78" s="189"/>
      <c r="V78" s="190"/>
      <c r="W78" s="190"/>
      <c r="X78" s="190"/>
      <c r="Y78" s="190"/>
      <c r="Z78" s="189"/>
      <c r="AA78" s="190"/>
      <c r="AB78" s="190"/>
      <c r="AC78" s="190"/>
      <c r="AD78" s="190"/>
      <c r="AE78" s="190"/>
      <c r="AF78" s="189"/>
      <c r="AG78" s="189"/>
    </row>
    <row r="79" spans="1:33" ht="21" x14ac:dyDescent="0.35">
      <c r="C79" s="156" t="s">
        <v>272</v>
      </c>
      <c r="D79" s="664"/>
      <c r="E79" s="664"/>
      <c r="F79" s="664"/>
      <c r="G79" s="664"/>
      <c r="H79" s="664"/>
      <c r="I79" s="664"/>
      <c r="J79" s="655"/>
      <c r="K79" s="656"/>
      <c r="L79" s="656"/>
      <c r="M79" s="656"/>
      <c r="N79" s="657"/>
      <c r="O79" s="214"/>
      <c r="P79" s="215"/>
      <c r="Q79" s="190"/>
      <c r="R79" s="190"/>
      <c r="S79" s="190"/>
      <c r="T79" s="190"/>
      <c r="U79" s="189"/>
      <c r="V79" s="190"/>
      <c r="W79" s="190"/>
      <c r="X79" s="190"/>
      <c r="Y79" s="190"/>
      <c r="Z79" s="189"/>
      <c r="AA79" s="190"/>
      <c r="AB79" s="190"/>
      <c r="AC79" s="190"/>
      <c r="AD79" s="190"/>
      <c r="AE79" s="190"/>
      <c r="AF79" s="189"/>
      <c r="AG79" s="189"/>
    </row>
    <row r="80" spans="1:33" ht="21" x14ac:dyDescent="0.35">
      <c r="C80" s="156" t="s">
        <v>273</v>
      </c>
      <c r="D80" s="664"/>
      <c r="E80" s="664"/>
      <c r="F80" s="664"/>
      <c r="G80" s="664"/>
      <c r="H80" s="664"/>
      <c r="I80" s="664"/>
      <c r="J80" s="655"/>
      <c r="K80" s="656"/>
      <c r="L80" s="656"/>
      <c r="M80" s="656"/>
      <c r="N80" s="657"/>
      <c r="O80" s="214"/>
      <c r="P80" s="189"/>
      <c r="Q80" s="190"/>
      <c r="R80" s="190"/>
      <c r="S80" s="190"/>
      <c r="T80" s="190"/>
      <c r="U80" s="189"/>
      <c r="V80" s="190"/>
      <c r="W80" s="190"/>
      <c r="X80" s="190"/>
      <c r="Y80" s="190"/>
      <c r="Z80" s="189"/>
      <c r="AA80" s="190"/>
      <c r="AB80" s="190"/>
      <c r="AC80" s="190"/>
      <c r="AD80" s="190"/>
      <c r="AE80" s="190"/>
      <c r="AF80" s="189"/>
      <c r="AG80" s="189"/>
    </row>
    <row r="81" spans="1:33" ht="21" x14ac:dyDescent="0.35">
      <c r="C81" s="156" t="s">
        <v>274</v>
      </c>
      <c r="D81" s="664"/>
      <c r="E81" s="664"/>
      <c r="F81" s="664"/>
      <c r="G81" s="664"/>
      <c r="H81" s="664"/>
      <c r="I81" s="664"/>
      <c r="J81" s="655"/>
      <c r="K81" s="656"/>
      <c r="L81" s="656"/>
      <c r="M81" s="656"/>
      <c r="N81" s="657"/>
      <c r="O81" s="214"/>
      <c r="P81" s="189"/>
      <c r="Q81" s="190"/>
      <c r="R81" s="190"/>
      <c r="S81" s="190"/>
      <c r="T81" s="190"/>
      <c r="U81" s="189"/>
      <c r="V81" s="190"/>
      <c r="W81" s="190"/>
      <c r="X81" s="190"/>
      <c r="Y81" s="190"/>
      <c r="Z81" s="189"/>
      <c r="AA81" s="190"/>
      <c r="AB81" s="190"/>
      <c r="AC81" s="190"/>
      <c r="AD81" s="190"/>
      <c r="AE81" s="190"/>
      <c r="AF81" s="189"/>
      <c r="AG81" s="189"/>
    </row>
    <row r="82" spans="1:33" ht="21" x14ac:dyDescent="0.35">
      <c r="C82" s="738" t="s">
        <v>275</v>
      </c>
      <c r="D82" s="739"/>
      <c r="E82" s="739"/>
      <c r="F82" s="739"/>
      <c r="G82" s="739"/>
      <c r="H82" s="739"/>
      <c r="I82" s="740"/>
      <c r="J82" s="670">
        <f>COUNTA(D67:I81)*2</f>
        <v>0</v>
      </c>
      <c r="K82" s="741"/>
      <c r="L82" s="741"/>
      <c r="M82" s="741"/>
      <c r="N82" s="671"/>
      <c r="O82" s="207"/>
      <c r="P82" s="189"/>
      <c r="Q82" s="190"/>
      <c r="R82" s="190"/>
      <c r="S82" s="190"/>
      <c r="T82" s="190"/>
      <c r="U82" s="189"/>
      <c r="V82" s="190"/>
      <c r="W82" s="190"/>
      <c r="X82" s="190"/>
      <c r="Y82" s="190"/>
      <c r="Z82" s="189"/>
      <c r="AA82" s="190"/>
      <c r="AB82" s="190"/>
      <c r="AC82" s="190"/>
      <c r="AD82" s="190"/>
      <c r="AE82" s="190"/>
      <c r="AF82" s="189"/>
      <c r="AG82" s="189"/>
    </row>
    <row r="83" spans="1:33" ht="21.75" customHeight="1" x14ac:dyDescent="0.35">
      <c r="P83" s="189"/>
      <c r="Q83" s="190"/>
      <c r="R83" s="190"/>
      <c r="S83" s="190"/>
      <c r="T83" s="190"/>
      <c r="U83" s="189"/>
      <c r="V83" s="190"/>
      <c r="W83" s="190"/>
      <c r="X83" s="190"/>
      <c r="Y83" s="190"/>
      <c r="Z83" s="189"/>
      <c r="AA83" s="190"/>
      <c r="AB83" s="190"/>
      <c r="AC83" s="190"/>
      <c r="AD83" s="190"/>
      <c r="AE83" s="190"/>
      <c r="AF83" s="189"/>
      <c r="AG83" s="189"/>
    </row>
    <row r="84" spans="1:33" ht="21.75" customHeight="1" x14ac:dyDescent="0.35">
      <c r="A84" s="701" t="s">
        <v>240</v>
      </c>
      <c r="B84" s="702"/>
      <c r="C84" s="702"/>
      <c r="D84" s="702"/>
      <c r="E84" s="702"/>
      <c r="F84" s="702"/>
      <c r="G84" s="702"/>
      <c r="H84" s="702"/>
      <c r="I84" s="702"/>
      <c r="J84" s="702"/>
      <c r="K84" s="702"/>
      <c r="L84" s="702" t="s">
        <v>257</v>
      </c>
      <c r="M84" s="702"/>
      <c r="N84" s="702"/>
      <c r="O84" s="208"/>
      <c r="P84" s="707">
        <f>AG16+AG32+K49+AG64+J82</f>
        <v>0</v>
      </c>
      <c r="Q84" s="707"/>
      <c r="R84" s="707"/>
      <c r="S84" s="707"/>
      <c r="T84" s="707"/>
      <c r="U84" s="707"/>
      <c r="V84" s="209"/>
      <c r="W84" s="209"/>
      <c r="X84" s="209"/>
      <c r="Y84" s="209"/>
      <c r="Z84" s="710" t="s">
        <v>13</v>
      </c>
      <c r="AA84" s="710"/>
      <c r="AB84" s="710"/>
      <c r="AC84" s="710"/>
      <c r="AD84" s="710"/>
      <c r="AE84" s="710"/>
      <c r="AF84" s="710"/>
      <c r="AG84" s="711"/>
    </row>
    <row r="85" spans="1:33" s="150" customFormat="1" ht="27" customHeight="1" x14ac:dyDescent="0.2">
      <c r="A85" s="703"/>
      <c r="B85" s="704"/>
      <c r="C85" s="704"/>
      <c r="D85" s="704"/>
      <c r="E85" s="704"/>
      <c r="F85" s="704"/>
      <c r="G85" s="704"/>
      <c r="H85" s="704"/>
      <c r="I85" s="704"/>
      <c r="J85" s="704"/>
      <c r="K85" s="704"/>
      <c r="L85" s="704"/>
      <c r="M85" s="704"/>
      <c r="N85" s="704"/>
      <c r="P85" s="708"/>
      <c r="Q85" s="708"/>
      <c r="R85" s="708"/>
      <c r="S85" s="708"/>
      <c r="T85" s="708"/>
      <c r="U85" s="708"/>
      <c r="V85" s="210"/>
      <c r="W85" s="210"/>
      <c r="X85" s="210"/>
      <c r="Y85" s="210"/>
      <c r="Z85" s="712"/>
      <c r="AA85" s="712"/>
      <c r="AB85" s="712"/>
      <c r="AC85" s="712"/>
      <c r="AD85" s="712"/>
      <c r="AE85" s="712"/>
      <c r="AF85" s="712"/>
      <c r="AG85" s="713"/>
    </row>
    <row r="86" spans="1:33" ht="21.75" customHeight="1" x14ac:dyDescent="0.35">
      <c r="A86" s="705"/>
      <c r="B86" s="706"/>
      <c r="C86" s="706"/>
      <c r="D86" s="706"/>
      <c r="E86" s="706"/>
      <c r="F86" s="706"/>
      <c r="G86" s="706"/>
      <c r="H86" s="706"/>
      <c r="I86" s="706"/>
      <c r="J86" s="706"/>
      <c r="K86" s="706"/>
      <c r="L86" s="706"/>
      <c r="M86" s="706"/>
      <c r="N86" s="706"/>
      <c r="O86" s="211"/>
      <c r="P86" s="709"/>
      <c r="Q86" s="709"/>
      <c r="R86" s="709"/>
      <c r="S86" s="709"/>
      <c r="T86" s="709"/>
      <c r="U86" s="709"/>
      <c r="V86" s="212"/>
      <c r="W86" s="212"/>
      <c r="X86" s="212"/>
      <c r="Y86" s="212"/>
      <c r="Z86" s="714"/>
      <c r="AA86" s="714"/>
      <c r="AB86" s="714"/>
      <c r="AC86" s="714"/>
      <c r="AD86" s="714"/>
      <c r="AE86" s="714"/>
      <c r="AF86" s="714"/>
      <c r="AG86" s="715"/>
    </row>
    <row r="88" spans="1:33" ht="21" x14ac:dyDescent="0.35">
      <c r="A88" s="149" t="s">
        <v>320</v>
      </c>
      <c r="B88" s="213"/>
      <c r="C88" s="716" t="s">
        <v>471</v>
      </c>
      <c r="D88" s="716"/>
      <c r="E88" s="716"/>
      <c r="F88" s="716"/>
      <c r="G88" s="716"/>
      <c r="H88" s="716"/>
      <c r="I88" s="716"/>
      <c r="J88" s="716"/>
      <c r="K88" s="716"/>
      <c r="L88" s="716"/>
      <c r="M88" s="716"/>
      <c r="N88" s="716"/>
      <c r="O88" s="716"/>
      <c r="P88" s="716"/>
      <c r="Q88" s="716"/>
      <c r="R88" s="716"/>
      <c r="S88" s="716"/>
      <c r="T88" s="716"/>
      <c r="U88" s="716"/>
      <c r="V88" s="716"/>
      <c r="W88" s="716"/>
      <c r="X88" s="716"/>
      <c r="Y88" s="716"/>
      <c r="Z88" s="716"/>
      <c r="AA88" s="716"/>
      <c r="AB88" s="716"/>
      <c r="AC88" s="716"/>
      <c r="AD88" s="716"/>
      <c r="AE88" s="716"/>
      <c r="AF88" s="716"/>
      <c r="AG88" s="716"/>
    </row>
    <row r="89" spans="1:33" ht="21" x14ac:dyDescent="0.35">
      <c r="A89" s="149"/>
      <c r="B89" s="213"/>
      <c r="C89" s="716" t="s">
        <v>354</v>
      </c>
      <c r="D89" s="716"/>
      <c r="E89" s="716"/>
      <c r="F89" s="716"/>
      <c r="G89" s="716"/>
      <c r="H89" s="716"/>
      <c r="I89" s="716"/>
      <c r="J89" s="716"/>
      <c r="K89" s="716"/>
      <c r="L89" s="716"/>
      <c r="M89" s="716"/>
      <c r="N89" s="716"/>
      <c r="O89" s="716"/>
      <c r="P89" s="716"/>
      <c r="Q89" s="716"/>
      <c r="R89" s="716"/>
      <c r="S89" s="716"/>
      <c r="T89" s="716"/>
      <c r="U89" s="716"/>
      <c r="V89" s="716"/>
      <c r="W89" s="716"/>
      <c r="X89" s="716"/>
      <c r="Y89" s="716"/>
      <c r="Z89" s="716"/>
      <c r="AA89" s="716"/>
      <c r="AB89" s="716"/>
      <c r="AC89" s="716"/>
      <c r="AD89" s="716"/>
      <c r="AE89" s="716"/>
      <c r="AF89" s="716"/>
      <c r="AG89" s="716"/>
    </row>
    <row r="90" spans="1:33" ht="21.75" customHeight="1" x14ac:dyDescent="0.35">
      <c r="A90" s="150"/>
      <c r="B90" s="150"/>
      <c r="C90" s="138" t="s">
        <v>355</v>
      </c>
    </row>
    <row r="91" spans="1:33" ht="21.75" customHeight="1" x14ac:dyDescent="0.35">
      <c r="A91" s="150"/>
      <c r="B91" s="150"/>
      <c r="C91" s="138" t="s">
        <v>356</v>
      </c>
    </row>
  </sheetData>
  <sheetProtection algorithmName="SHA-512" hashValue="kWut/Z9Eh+4/FAb1B+LvN1WJsGwqNROfYI6zJNdhZAgoucIGkbHJV8L9HAC9zAH4/MNYO8qa7/jSpMvbE1MLIQ==" saltValue="bRXsbwF2dw+y89I1p5Bg6w==" spinCount="100000" sheet="1" objects="1" scenarios="1"/>
  <mergeCells count="118">
    <mergeCell ref="A1:E1"/>
    <mergeCell ref="C3:C5"/>
    <mergeCell ref="D3:E5"/>
    <mergeCell ref="F3:N3"/>
    <mergeCell ref="P3:Z4"/>
    <mergeCell ref="AF3:AF5"/>
    <mergeCell ref="AG3:AG5"/>
    <mergeCell ref="F4:H4"/>
    <mergeCell ref="I4:K4"/>
    <mergeCell ref="L4:N4"/>
    <mergeCell ref="D12:E12"/>
    <mergeCell ref="D13:E13"/>
    <mergeCell ref="D14:E14"/>
    <mergeCell ref="D15:E15"/>
    <mergeCell ref="C16:AF16"/>
    <mergeCell ref="C19:C21"/>
    <mergeCell ref="D19:E21"/>
    <mergeCell ref="F19:AF19"/>
    <mergeCell ref="D6:E6"/>
    <mergeCell ref="D7:E7"/>
    <mergeCell ref="D8:E8"/>
    <mergeCell ref="D9:E9"/>
    <mergeCell ref="D10:E10"/>
    <mergeCell ref="D11:E11"/>
    <mergeCell ref="D22:E22"/>
    <mergeCell ref="D23:E23"/>
    <mergeCell ref="D24:E24"/>
    <mergeCell ref="D25:E25"/>
    <mergeCell ref="D26:E26"/>
    <mergeCell ref="D27:E27"/>
    <mergeCell ref="AG19:AG21"/>
    <mergeCell ref="F20:H20"/>
    <mergeCell ref="I20:K20"/>
    <mergeCell ref="L20:N20"/>
    <mergeCell ref="P20:Z20"/>
    <mergeCell ref="AF20:AF21"/>
    <mergeCell ref="D28:E28"/>
    <mergeCell ref="D29:E29"/>
    <mergeCell ref="D30:E30"/>
    <mergeCell ref="D31:E31"/>
    <mergeCell ref="C32:AF32"/>
    <mergeCell ref="C36:C38"/>
    <mergeCell ref="D36:E38"/>
    <mergeCell ref="F36:I36"/>
    <mergeCell ref="J36:J38"/>
    <mergeCell ref="K36:K38"/>
    <mergeCell ref="D44:E44"/>
    <mergeCell ref="D45:E45"/>
    <mergeCell ref="D46:E46"/>
    <mergeCell ref="D47:E47"/>
    <mergeCell ref="D48:E48"/>
    <mergeCell ref="C49:J49"/>
    <mergeCell ref="F37:I37"/>
    <mergeCell ref="D39:E39"/>
    <mergeCell ref="D40:E40"/>
    <mergeCell ref="D41:E41"/>
    <mergeCell ref="D42:E42"/>
    <mergeCell ref="D43:E43"/>
    <mergeCell ref="C51:C53"/>
    <mergeCell ref="D51:E53"/>
    <mergeCell ref="F51:AF51"/>
    <mergeCell ref="AG51:AG53"/>
    <mergeCell ref="F52:H52"/>
    <mergeCell ref="I52:K52"/>
    <mergeCell ref="L52:N52"/>
    <mergeCell ref="P52:Z52"/>
    <mergeCell ref="AF52:AF53"/>
    <mergeCell ref="D60:E60"/>
    <mergeCell ref="D61:E61"/>
    <mergeCell ref="D62:E62"/>
    <mergeCell ref="D63:E63"/>
    <mergeCell ref="C64:AF64"/>
    <mergeCell ref="D66:I66"/>
    <mergeCell ref="J66:N66"/>
    <mergeCell ref="D54:E54"/>
    <mergeCell ref="D55:E55"/>
    <mergeCell ref="D56:E56"/>
    <mergeCell ref="D57:E57"/>
    <mergeCell ref="D58:E58"/>
    <mergeCell ref="D59:E59"/>
    <mergeCell ref="D70:I70"/>
    <mergeCell ref="J70:N70"/>
    <mergeCell ref="D71:I71"/>
    <mergeCell ref="J71:N71"/>
    <mergeCell ref="D72:I72"/>
    <mergeCell ref="J72:N72"/>
    <mergeCell ref="D67:I67"/>
    <mergeCell ref="J67:N67"/>
    <mergeCell ref="D68:I68"/>
    <mergeCell ref="J68:N68"/>
    <mergeCell ref="D69:I69"/>
    <mergeCell ref="J69:N69"/>
    <mergeCell ref="D76:I76"/>
    <mergeCell ref="J76:N76"/>
    <mergeCell ref="D77:I77"/>
    <mergeCell ref="J77:N77"/>
    <mergeCell ref="D78:I78"/>
    <mergeCell ref="J78:N78"/>
    <mergeCell ref="D73:I73"/>
    <mergeCell ref="J73:N73"/>
    <mergeCell ref="D74:I74"/>
    <mergeCell ref="J74:N74"/>
    <mergeCell ref="D75:I75"/>
    <mergeCell ref="J75:N75"/>
    <mergeCell ref="C88:AG88"/>
    <mergeCell ref="C89:AG89"/>
    <mergeCell ref="C82:I82"/>
    <mergeCell ref="J82:N82"/>
    <mergeCell ref="A84:K86"/>
    <mergeCell ref="L84:N86"/>
    <mergeCell ref="P84:U86"/>
    <mergeCell ref="Z84:AG86"/>
    <mergeCell ref="D79:I79"/>
    <mergeCell ref="J79:N79"/>
    <mergeCell ref="D80:I80"/>
    <mergeCell ref="J80:N80"/>
    <mergeCell ref="D81:I81"/>
    <mergeCell ref="J81:N81"/>
  </mergeCells>
  <pageMargins left="0.38" right="0.36" top="0.75" bottom="0.43" header="0.32" footer="0.3"/>
  <pageSetup paperSize="9" scale="53" fitToHeight="0" orientation="landscape" r:id="rId1"/>
  <rowBreaks count="2" manualBreakCount="2">
    <brk id="33" max="32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2"/>
  <sheetViews>
    <sheetView view="pageBreakPreview" zoomScaleNormal="70" zoomScaleSheetLayoutView="100" workbookViewId="0">
      <selection activeCell="V143" sqref="V143"/>
    </sheetView>
  </sheetViews>
  <sheetFormatPr defaultColWidth="9" defaultRowHeight="21.75" customHeight="1" x14ac:dyDescent="0.35"/>
  <cols>
    <col min="1" max="1" width="4.375" style="138" customWidth="1"/>
    <col min="2" max="2" width="5.375" style="138" customWidth="1"/>
    <col min="3" max="3" width="51.625" style="138" customWidth="1"/>
    <col min="4" max="4" width="14.625" style="138" customWidth="1"/>
    <col min="5" max="5" width="12.75" style="138" customWidth="1"/>
    <col min="6" max="6" width="21.25" style="138" customWidth="1"/>
    <col min="7" max="7" width="19.375" style="138" customWidth="1"/>
    <col min="8" max="11" width="5" style="144" hidden="1" customWidth="1"/>
    <col min="12" max="20" width="9.75" style="138" customWidth="1"/>
    <col min="21" max="21" width="0" style="138" hidden="1" customWidth="1"/>
    <col min="22" max="22" width="13.75" style="138" customWidth="1"/>
    <col min="23" max="26" width="0" style="138" hidden="1" customWidth="1"/>
    <col min="27" max="16384" width="9" style="138"/>
  </cols>
  <sheetData>
    <row r="1" spans="1:26" s="245" customFormat="1" ht="26.25" customHeight="1" x14ac:dyDescent="0.35">
      <c r="A1" s="205" t="s">
        <v>241</v>
      </c>
      <c r="B1" s="244"/>
      <c r="H1" s="246"/>
      <c r="I1" s="246"/>
      <c r="J1" s="246"/>
      <c r="K1" s="246"/>
      <c r="L1" s="243"/>
      <c r="U1" s="246"/>
      <c r="W1" s="246"/>
      <c r="X1" s="246"/>
      <c r="Y1" s="246"/>
      <c r="Z1" s="246"/>
    </row>
    <row r="2" spans="1:26" ht="21.75" customHeight="1" x14ac:dyDescent="0.35">
      <c r="A2" s="169" t="s">
        <v>357</v>
      </c>
      <c r="B2" s="157" t="s">
        <v>358</v>
      </c>
      <c r="L2" s="243"/>
      <c r="U2" s="144"/>
      <c r="W2" s="144"/>
      <c r="X2" s="144"/>
      <c r="Y2" s="144"/>
      <c r="Z2" s="144"/>
    </row>
    <row r="3" spans="1:26" s="247" customFormat="1" ht="23.25" x14ac:dyDescent="0.35">
      <c r="B3" s="728" t="s">
        <v>249</v>
      </c>
      <c r="C3" s="682" t="s">
        <v>359</v>
      </c>
      <c r="D3" s="684"/>
      <c r="E3" s="775" t="s">
        <v>360</v>
      </c>
      <c r="F3" s="742" t="s">
        <v>476</v>
      </c>
      <c r="G3" s="744"/>
      <c r="H3" s="248"/>
      <c r="I3" s="248"/>
      <c r="J3" s="248"/>
      <c r="K3" s="248"/>
      <c r="L3" s="243"/>
      <c r="U3" s="249"/>
      <c r="W3" s="249"/>
      <c r="X3" s="249"/>
      <c r="Y3" s="249"/>
      <c r="Z3" s="249"/>
    </row>
    <row r="4" spans="1:26" s="247" customFormat="1" ht="68.650000000000006" customHeight="1" x14ac:dyDescent="0.35">
      <c r="B4" s="729"/>
      <c r="C4" s="685"/>
      <c r="D4" s="687"/>
      <c r="E4" s="776"/>
      <c r="F4" s="237" t="s">
        <v>361</v>
      </c>
      <c r="G4" s="237" t="s">
        <v>362</v>
      </c>
      <c r="H4" s="248"/>
      <c r="I4" s="248"/>
      <c r="J4" s="248"/>
      <c r="K4" s="248"/>
      <c r="L4" s="243"/>
      <c r="U4" s="249"/>
      <c r="W4" s="249"/>
      <c r="X4" s="249"/>
      <c r="Y4" s="249"/>
      <c r="Z4" s="249"/>
    </row>
    <row r="5" spans="1:26" ht="21.75" customHeight="1" x14ac:dyDescent="0.35">
      <c r="B5" s="156" t="s">
        <v>234</v>
      </c>
      <c r="C5" s="664"/>
      <c r="D5" s="664"/>
      <c r="E5" s="25"/>
      <c r="F5" s="25"/>
      <c r="G5" s="27"/>
      <c r="H5" s="235">
        <f>COUNTA(F5)</f>
        <v>0</v>
      </c>
      <c r="I5" s="235">
        <f>IF(H5&gt;0,E5*0.13,0)</f>
        <v>0</v>
      </c>
      <c r="J5" s="235">
        <f>COUNTA(G5)</f>
        <v>0</v>
      </c>
      <c r="K5" s="235">
        <f t="shared" ref="K5:K24" si="0">IF(J5&gt;0,E5*0.13,0)</f>
        <v>0</v>
      </c>
      <c r="L5" s="243"/>
      <c r="U5" s="144"/>
      <c r="W5" s="144"/>
      <c r="X5" s="144"/>
      <c r="Y5" s="144"/>
      <c r="Z5" s="144"/>
    </row>
    <row r="6" spans="1:26" ht="21.75" customHeight="1" x14ac:dyDescent="0.35">
      <c r="B6" s="156" t="s">
        <v>235</v>
      </c>
      <c r="C6" s="664"/>
      <c r="D6" s="664"/>
      <c r="E6" s="25"/>
      <c r="F6" s="25"/>
      <c r="G6" s="27"/>
      <c r="H6" s="235">
        <f t="shared" ref="H6:H24" si="1">COUNTA(F6)</f>
        <v>0</v>
      </c>
      <c r="I6" s="235">
        <f t="shared" ref="I6:I24" si="2">IF(H6&gt;0,E6*0.13,0)</f>
        <v>0</v>
      </c>
      <c r="J6" s="235">
        <f t="shared" ref="J6:J24" si="3">COUNTA(G6)</f>
        <v>0</v>
      </c>
      <c r="K6" s="235">
        <f t="shared" si="0"/>
        <v>0</v>
      </c>
      <c r="L6" s="243"/>
      <c r="U6" s="144"/>
      <c r="W6" s="144"/>
      <c r="X6" s="144"/>
      <c r="Y6" s="144"/>
      <c r="Z6" s="144"/>
    </row>
    <row r="7" spans="1:26" ht="21.75" customHeight="1" x14ac:dyDescent="0.35">
      <c r="B7" s="156" t="s">
        <v>236</v>
      </c>
      <c r="C7" s="664"/>
      <c r="D7" s="664"/>
      <c r="E7" s="25"/>
      <c r="F7" s="25"/>
      <c r="G7" s="27"/>
      <c r="H7" s="235">
        <f t="shared" si="1"/>
        <v>0</v>
      </c>
      <c r="I7" s="235">
        <f t="shared" si="2"/>
        <v>0</v>
      </c>
      <c r="J7" s="235">
        <f>COUNTA(G7)</f>
        <v>0</v>
      </c>
      <c r="K7" s="235">
        <f t="shared" si="0"/>
        <v>0</v>
      </c>
      <c r="L7" s="243"/>
      <c r="U7" s="144"/>
      <c r="W7" s="144"/>
      <c r="X7" s="144"/>
      <c r="Y7" s="144"/>
      <c r="Z7" s="144"/>
    </row>
    <row r="8" spans="1:26" ht="21.75" customHeight="1" x14ac:dyDescent="0.35">
      <c r="B8" s="156" t="s">
        <v>237</v>
      </c>
      <c r="C8" s="664"/>
      <c r="D8" s="664"/>
      <c r="E8" s="25"/>
      <c r="F8" s="25"/>
      <c r="G8" s="27"/>
      <c r="H8" s="235">
        <f t="shared" si="1"/>
        <v>0</v>
      </c>
      <c r="I8" s="235">
        <f t="shared" si="2"/>
        <v>0</v>
      </c>
      <c r="J8" s="235">
        <f t="shared" si="3"/>
        <v>0</v>
      </c>
      <c r="K8" s="235">
        <f t="shared" si="0"/>
        <v>0</v>
      </c>
      <c r="L8" s="243"/>
      <c r="U8" s="144"/>
      <c r="W8" s="144"/>
      <c r="X8" s="144"/>
      <c r="Y8" s="144"/>
      <c r="Z8" s="144"/>
    </row>
    <row r="9" spans="1:26" ht="21.75" customHeight="1" x14ac:dyDescent="0.35">
      <c r="B9" s="156" t="s">
        <v>238</v>
      </c>
      <c r="C9" s="664"/>
      <c r="D9" s="664"/>
      <c r="E9" s="25"/>
      <c r="F9" s="25"/>
      <c r="G9" s="27"/>
      <c r="H9" s="235">
        <f t="shared" si="1"/>
        <v>0</v>
      </c>
      <c r="I9" s="235">
        <f t="shared" si="2"/>
        <v>0</v>
      </c>
      <c r="J9" s="235">
        <f t="shared" si="3"/>
        <v>0</v>
      </c>
      <c r="K9" s="235">
        <f t="shared" si="0"/>
        <v>0</v>
      </c>
      <c r="L9" s="243"/>
      <c r="U9" s="144"/>
      <c r="W9" s="144"/>
      <c r="X9" s="144"/>
      <c r="Y9" s="144"/>
      <c r="Z9" s="144"/>
    </row>
    <row r="10" spans="1:26" ht="21.75" customHeight="1" x14ac:dyDescent="0.35">
      <c r="B10" s="156" t="s">
        <v>265</v>
      </c>
      <c r="C10" s="664"/>
      <c r="D10" s="664"/>
      <c r="E10" s="25"/>
      <c r="F10" s="25"/>
      <c r="G10" s="27"/>
      <c r="H10" s="235">
        <f t="shared" si="1"/>
        <v>0</v>
      </c>
      <c r="I10" s="235">
        <f t="shared" si="2"/>
        <v>0</v>
      </c>
      <c r="J10" s="235">
        <f t="shared" si="3"/>
        <v>0</v>
      </c>
      <c r="K10" s="235">
        <f t="shared" si="0"/>
        <v>0</v>
      </c>
      <c r="U10" s="144"/>
      <c r="W10" s="144"/>
      <c r="X10" s="144"/>
      <c r="Y10" s="144"/>
      <c r="Z10" s="144"/>
    </row>
    <row r="11" spans="1:26" ht="21.75" customHeight="1" x14ac:dyDescent="0.35">
      <c r="B11" s="156" t="s">
        <v>266</v>
      </c>
      <c r="C11" s="664"/>
      <c r="D11" s="664"/>
      <c r="E11" s="25"/>
      <c r="F11" s="25"/>
      <c r="G11" s="27"/>
      <c r="H11" s="235">
        <f t="shared" si="1"/>
        <v>0</v>
      </c>
      <c r="I11" s="235">
        <f t="shared" si="2"/>
        <v>0</v>
      </c>
      <c r="J11" s="235">
        <f t="shared" si="3"/>
        <v>0</v>
      </c>
      <c r="K11" s="235">
        <f t="shared" si="0"/>
        <v>0</v>
      </c>
      <c r="U11" s="144"/>
      <c r="W11" s="144"/>
      <c r="X11" s="144"/>
      <c r="Y11" s="144"/>
      <c r="Z11" s="144"/>
    </row>
    <row r="12" spans="1:26" ht="21.75" customHeight="1" x14ac:dyDescent="0.35">
      <c r="B12" s="156" t="s">
        <v>267</v>
      </c>
      <c r="C12" s="664"/>
      <c r="D12" s="664"/>
      <c r="E12" s="25"/>
      <c r="F12" s="25"/>
      <c r="G12" s="27"/>
      <c r="H12" s="235">
        <f t="shared" si="1"/>
        <v>0</v>
      </c>
      <c r="I12" s="235">
        <f t="shared" si="2"/>
        <v>0</v>
      </c>
      <c r="J12" s="235">
        <f t="shared" si="3"/>
        <v>0</v>
      </c>
      <c r="K12" s="235">
        <f t="shared" si="0"/>
        <v>0</v>
      </c>
      <c r="U12" s="144"/>
      <c r="W12" s="144"/>
      <c r="X12" s="144"/>
      <c r="Y12" s="144"/>
      <c r="Z12" s="144"/>
    </row>
    <row r="13" spans="1:26" ht="21.75" customHeight="1" x14ac:dyDescent="0.35">
      <c r="B13" s="156" t="s">
        <v>268</v>
      </c>
      <c r="C13" s="664"/>
      <c r="D13" s="664"/>
      <c r="E13" s="25"/>
      <c r="F13" s="25"/>
      <c r="G13" s="27"/>
      <c r="H13" s="235">
        <f t="shared" si="1"/>
        <v>0</v>
      </c>
      <c r="I13" s="235">
        <f t="shared" si="2"/>
        <v>0</v>
      </c>
      <c r="J13" s="235">
        <f t="shared" si="3"/>
        <v>0</v>
      </c>
      <c r="K13" s="235">
        <f t="shared" si="0"/>
        <v>0</v>
      </c>
      <c r="U13" s="144"/>
      <c r="W13" s="144"/>
      <c r="X13" s="144"/>
      <c r="Y13" s="144"/>
      <c r="Z13" s="144"/>
    </row>
    <row r="14" spans="1:26" ht="21.75" customHeight="1" x14ac:dyDescent="0.35">
      <c r="B14" s="156" t="s">
        <v>269</v>
      </c>
      <c r="C14" s="664"/>
      <c r="D14" s="664"/>
      <c r="E14" s="25"/>
      <c r="F14" s="25"/>
      <c r="G14" s="27"/>
      <c r="H14" s="235">
        <f t="shared" si="1"/>
        <v>0</v>
      </c>
      <c r="I14" s="235">
        <f t="shared" si="2"/>
        <v>0</v>
      </c>
      <c r="J14" s="235">
        <f t="shared" si="3"/>
        <v>0</v>
      </c>
      <c r="K14" s="235">
        <f t="shared" si="0"/>
        <v>0</v>
      </c>
      <c r="U14" s="144"/>
      <c r="W14" s="144"/>
      <c r="X14" s="144"/>
      <c r="Y14" s="144"/>
      <c r="Z14" s="144"/>
    </row>
    <row r="15" spans="1:26" ht="21.75" customHeight="1" x14ac:dyDescent="0.35">
      <c r="B15" s="156" t="s">
        <v>270</v>
      </c>
      <c r="C15" s="664"/>
      <c r="D15" s="664"/>
      <c r="E15" s="25"/>
      <c r="F15" s="25"/>
      <c r="G15" s="27"/>
      <c r="H15" s="235">
        <f t="shared" si="1"/>
        <v>0</v>
      </c>
      <c r="I15" s="235">
        <f t="shared" si="2"/>
        <v>0</v>
      </c>
      <c r="J15" s="235">
        <f t="shared" si="3"/>
        <v>0</v>
      </c>
      <c r="K15" s="235">
        <f t="shared" si="0"/>
        <v>0</v>
      </c>
      <c r="U15" s="144"/>
      <c r="W15" s="144"/>
      <c r="X15" s="144"/>
      <c r="Y15" s="144"/>
      <c r="Z15" s="144"/>
    </row>
    <row r="16" spans="1:26" ht="21.75" customHeight="1" x14ac:dyDescent="0.35">
      <c r="B16" s="156" t="s">
        <v>271</v>
      </c>
      <c r="C16" s="664"/>
      <c r="D16" s="664"/>
      <c r="E16" s="25"/>
      <c r="F16" s="25"/>
      <c r="G16" s="27"/>
      <c r="H16" s="235">
        <f t="shared" si="1"/>
        <v>0</v>
      </c>
      <c r="I16" s="235">
        <f t="shared" si="2"/>
        <v>0</v>
      </c>
      <c r="J16" s="235">
        <f t="shared" si="3"/>
        <v>0</v>
      </c>
      <c r="K16" s="235">
        <f t="shared" si="0"/>
        <v>0</v>
      </c>
      <c r="U16" s="144"/>
      <c r="W16" s="144"/>
      <c r="X16" s="144"/>
      <c r="Y16" s="144"/>
      <c r="Z16" s="144"/>
    </row>
    <row r="17" spans="1:26" ht="21.75" customHeight="1" x14ac:dyDescent="0.35">
      <c r="B17" s="156" t="s">
        <v>272</v>
      </c>
      <c r="C17" s="664"/>
      <c r="D17" s="664"/>
      <c r="E17" s="25"/>
      <c r="F17" s="25"/>
      <c r="G17" s="27"/>
      <c r="H17" s="235">
        <f t="shared" si="1"/>
        <v>0</v>
      </c>
      <c r="I17" s="235">
        <f t="shared" si="2"/>
        <v>0</v>
      </c>
      <c r="J17" s="235">
        <f t="shared" si="3"/>
        <v>0</v>
      </c>
      <c r="K17" s="235">
        <f t="shared" si="0"/>
        <v>0</v>
      </c>
      <c r="U17" s="144"/>
      <c r="W17" s="144"/>
      <c r="X17" s="144"/>
      <c r="Y17" s="144"/>
      <c r="Z17" s="144"/>
    </row>
    <row r="18" spans="1:26" ht="21.75" customHeight="1" x14ac:dyDescent="0.35">
      <c r="B18" s="156" t="s">
        <v>273</v>
      </c>
      <c r="C18" s="664"/>
      <c r="D18" s="664"/>
      <c r="E18" s="25"/>
      <c r="F18" s="25"/>
      <c r="G18" s="27"/>
      <c r="H18" s="235">
        <f t="shared" si="1"/>
        <v>0</v>
      </c>
      <c r="I18" s="235">
        <f t="shared" si="2"/>
        <v>0</v>
      </c>
      <c r="J18" s="235">
        <f t="shared" si="3"/>
        <v>0</v>
      </c>
      <c r="K18" s="235">
        <f t="shared" si="0"/>
        <v>0</v>
      </c>
      <c r="U18" s="144"/>
      <c r="W18" s="144"/>
      <c r="X18" s="144"/>
      <c r="Y18" s="144"/>
      <c r="Z18" s="144"/>
    </row>
    <row r="19" spans="1:26" ht="21.75" customHeight="1" x14ac:dyDescent="0.35">
      <c r="B19" s="156" t="s">
        <v>274</v>
      </c>
      <c r="C19" s="664"/>
      <c r="D19" s="664"/>
      <c r="E19" s="25"/>
      <c r="F19" s="25"/>
      <c r="G19" s="27"/>
      <c r="H19" s="235">
        <f t="shared" si="1"/>
        <v>0</v>
      </c>
      <c r="I19" s="235">
        <f t="shared" si="2"/>
        <v>0</v>
      </c>
      <c r="J19" s="235">
        <f t="shared" si="3"/>
        <v>0</v>
      </c>
      <c r="K19" s="235">
        <f t="shared" si="0"/>
        <v>0</v>
      </c>
      <c r="U19" s="144"/>
      <c r="W19" s="144"/>
      <c r="X19" s="144"/>
      <c r="Y19" s="144"/>
      <c r="Z19" s="144"/>
    </row>
    <row r="20" spans="1:26" ht="21.75" customHeight="1" x14ac:dyDescent="0.35">
      <c r="B20" s="156" t="s">
        <v>286</v>
      </c>
      <c r="C20" s="664"/>
      <c r="D20" s="664"/>
      <c r="E20" s="25"/>
      <c r="F20" s="25"/>
      <c r="G20" s="27"/>
      <c r="H20" s="235">
        <f t="shared" si="1"/>
        <v>0</v>
      </c>
      <c r="I20" s="235">
        <f t="shared" si="2"/>
        <v>0</v>
      </c>
      <c r="J20" s="235">
        <f t="shared" si="3"/>
        <v>0</v>
      </c>
      <c r="K20" s="235">
        <f t="shared" si="0"/>
        <v>0</v>
      </c>
      <c r="U20" s="144"/>
      <c r="W20" s="144"/>
      <c r="X20" s="144"/>
      <c r="Y20" s="144"/>
      <c r="Z20" s="144"/>
    </row>
    <row r="21" spans="1:26" ht="21.75" customHeight="1" x14ac:dyDescent="0.35">
      <c r="B21" s="156" t="s">
        <v>287</v>
      </c>
      <c r="C21" s="664"/>
      <c r="D21" s="664"/>
      <c r="E21" s="25"/>
      <c r="F21" s="25"/>
      <c r="G21" s="27"/>
      <c r="H21" s="235">
        <f t="shared" si="1"/>
        <v>0</v>
      </c>
      <c r="I21" s="235">
        <f t="shared" si="2"/>
        <v>0</v>
      </c>
      <c r="J21" s="235">
        <f t="shared" si="3"/>
        <v>0</v>
      </c>
      <c r="K21" s="235">
        <f t="shared" si="0"/>
        <v>0</v>
      </c>
      <c r="U21" s="144"/>
      <c r="W21" s="144"/>
      <c r="X21" s="144"/>
      <c r="Y21" s="144"/>
      <c r="Z21" s="144"/>
    </row>
    <row r="22" spans="1:26" ht="21.75" customHeight="1" x14ac:dyDescent="0.35">
      <c r="B22" s="156" t="s">
        <v>288</v>
      </c>
      <c r="C22" s="664"/>
      <c r="D22" s="664"/>
      <c r="E22" s="25"/>
      <c r="F22" s="25"/>
      <c r="G22" s="27"/>
      <c r="H22" s="235">
        <f t="shared" si="1"/>
        <v>0</v>
      </c>
      <c r="I22" s="235">
        <f t="shared" si="2"/>
        <v>0</v>
      </c>
      <c r="J22" s="235">
        <f t="shared" si="3"/>
        <v>0</v>
      </c>
      <c r="K22" s="235">
        <f t="shared" si="0"/>
        <v>0</v>
      </c>
      <c r="U22" s="144"/>
      <c r="W22" s="144"/>
      <c r="X22" s="144"/>
      <c r="Y22" s="144"/>
      <c r="Z22" s="144"/>
    </row>
    <row r="23" spans="1:26" ht="21.75" customHeight="1" x14ac:dyDescent="0.35">
      <c r="B23" s="156" t="s">
        <v>289</v>
      </c>
      <c r="C23" s="664"/>
      <c r="D23" s="664"/>
      <c r="E23" s="25"/>
      <c r="F23" s="25"/>
      <c r="G23" s="27"/>
      <c r="H23" s="235">
        <f t="shared" si="1"/>
        <v>0</v>
      </c>
      <c r="I23" s="235">
        <f t="shared" si="2"/>
        <v>0</v>
      </c>
      <c r="J23" s="235">
        <f t="shared" si="3"/>
        <v>0</v>
      </c>
      <c r="K23" s="235">
        <f t="shared" si="0"/>
        <v>0</v>
      </c>
      <c r="U23" s="144"/>
      <c r="W23" s="144"/>
      <c r="X23" s="144"/>
      <c r="Y23" s="144"/>
      <c r="Z23" s="144"/>
    </row>
    <row r="24" spans="1:26" ht="21.75" customHeight="1" x14ac:dyDescent="0.35">
      <c r="B24" s="156" t="s">
        <v>290</v>
      </c>
      <c r="C24" s="664"/>
      <c r="D24" s="664"/>
      <c r="E24" s="25"/>
      <c r="F24" s="25"/>
      <c r="G24" s="27"/>
      <c r="H24" s="235">
        <f t="shared" si="1"/>
        <v>0</v>
      </c>
      <c r="I24" s="235">
        <f t="shared" si="2"/>
        <v>0</v>
      </c>
      <c r="J24" s="235">
        <f t="shared" si="3"/>
        <v>0</v>
      </c>
      <c r="K24" s="235">
        <f t="shared" si="0"/>
        <v>0</v>
      </c>
      <c r="U24" s="144"/>
      <c r="W24" s="144"/>
      <c r="X24" s="144"/>
      <c r="Y24" s="144"/>
      <c r="Z24" s="144"/>
    </row>
    <row r="25" spans="1:26" s="179" customFormat="1" ht="21.75" hidden="1" customHeight="1" x14ac:dyDescent="0.35">
      <c r="B25" s="238"/>
      <c r="C25" s="239"/>
      <c r="D25" s="239"/>
      <c r="E25" s="240"/>
      <c r="F25" s="241">
        <f>SUM(I5:I24)</f>
        <v>0</v>
      </c>
      <c r="G25" s="241">
        <f>SUM(K5:K24)</f>
        <v>0</v>
      </c>
      <c r="H25" s="144"/>
      <c r="I25" s="144"/>
      <c r="K25" s="235">
        <f>IF(G25&gt;=10,10,G25)</f>
        <v>0</v>
      </c>
      <c r="U25" s="144"/>
      <c r="W25" s="144"/>
      <c r="X25" s="144"/>
      <c r="Y25" s="144"/>
      <c r="Z25" s="144"/>
    </row>
    <row r="26" spans="1:26" ht="21.75" customHeight="1" x14ac:dyDescent="0.35">
      <c r="B26" s="667" t="s">
        <v>275</v>
      </c>
      <c r="C26" s="668"/>
      <c r="D26" s="668"/>
      <c r="E26" s="668"/>
      <c r="F26" s="669"/>
      <c r="G26" s="164">
        <f>K25+F25</f>
        <v>0</v>
      </c>
      <c r="H26" s="242"/>
      <c r="I26" s="242"/>
      <c r="J26" s="242"/>
      <c r="K26" s="242"/>
      <c r="U26" s="144"/>
      <c r="W26" s="144"/>
      <c r="X26" s="144"/>
      <c r="Y26" s="144"/>
      <c r="Z26" s="144"/>
    </row>
    <row r="27" spans="1:26" ht="21.75" customHeight="1" x14ac:dyDescent="0.35">
      <c r="A27" s="169" t="s">
        <v>363</v>
      </c>
      <c r="B27" s="157" t="s">
        <v>364</v>
      </c>
      <c r="U27" s="144"/>
      <c r="W27" s="144"/>
      <c r="X27" s="144"/>
      <c r="Y27" s="144"/>
      <c r="Z27" s="144"/>
    </row>
    <row r="28" spans="1:26" ht="21.75" customHeight="1" x14ac:dyDescent="0.35">
      <c r="B28" s="742" t="s">
        <v>249</v>
      </c>
      <c r="C28" s="768" t="s">
        <v>365</v>
      </c>
      <c r="D28" s="769"/>
      <c r="E28" s="770"/>
      <c r="F28" s="763" t="s">
        <v>366</v>
      </c>
      <c r="G28" s="764"/>
      <c r="H28" s="235"/>
      <c r="I28" s="235"/>
      <c r="J28" s="235"/>
      <c r="K28" s="235"/>
      <c r="U28" s="144"/>
      <c r="W28" s="144"/>
      <c r="X28" s="144"/>
      <c r="Y28" s="144"/>
      <c r="Z28" s="144"/>
    </row>
    <row r="29" spans="1:26" ht="21.75" customHeight="1" x14ac:dyDescent="0.35">
      <c r="B29" s="742"/>
      <c r="C29" s="771" t="s">
        <v>367</v>
      </c>
      <c r="D29" s="772"/>
      <c r="E29" s="773"/>
      <c r="F29" s="165" t="s">
        <v>361</v>
      </c>
      <c r="G29" s="237" t="s">
        <v>362</v>
      </c>
      <c r="H29" s="190"/>
      <c r="I29" s="190"/>
      <c r="J29" s="190"/>
      <c r="K29" s="190"/>
      <c r="U29" s="144"/>
      <c r="W29" s="144"/>
      <c r="X29" s="144"/>
      <c r="Y29" s="144"/>
      <c r="Z29" s="144"/>
    </row>
    <row r="30" spans="1:26" ht="21.75" customHeight="1" x14ac:dyDescent="0.35">
      <c r="B30" s="156" t="s">
        <v>234</v>
      </c>
      <c r="C30" s="774"/>
      <c r="D30" s="774"/>
      <c r="E30" s="774"/>
      <c r="F30" s="54"/>
      <c r="G30" s="27"/>
      <c r="H30" s="235"/>
      <c r="I30" s="235"/>
      <c r="J30" s="235"/>
      <c r="K30" s="235"/>
      <c r="U30" s="144"/>
      <c r="W30" s="144"/>
      <c r="X30" s="144"/>
      <c r="Y30" s="144"/>
      <c r="Z30" s="144"/>
    </row>
    <row r="31" spans="1:26" ht="21.75" customHeight="1" x14ac:dyDescent="0.35">
      <c r="B31" s="156" t="s">
        <v>235</v>
      </c>
      <c r="C31" s="664"/>
      <c r="D31" s="664"/>
      <c r="E31" s="664"/>
      <c r="F31" s="25"/>
      <c r="G31" s="27"/>
      <c r="H31" s="235"/>
      <c r="I31" s="235"/>
      <c r="J31" s="235"/>
      <c r="K31" s="235"/>
      <c r="U31" s="144"/>
      <c r="W31" s="144"/>
      <c r="X31" s="144"/>
      <c r="Y31" s="144"/>
      <c r="Z31" s="144"/>
    </row>
    <row r="32" spans="1:26" ht="21.75" customHeight="1" x14ac:dyDescent="0.35">
      <c r="B32" s="156" t="s">
        <v>236</v>
      </c>
      <c r="C32" s="664"/>
      <c r="D32" s="664"/>
      <c r="E32" s="664"/>
      <c r="F32" s="25"/>
      <c r="G32" s="27"/>
      <c r="H32" s="235"/>
      <c r="I32" s="235"/>
      <c r="J32" s="235"/>
      <c r="K32" s="235"/>
      <c r="U32" s="144"/>
      <c r="W32" s="144"/>
      <c r="X32" s="144"/>
      <c r="Y32" s="144"/>
      <c r="Z32" s="144"/>
    </row>
    <row r="33" spans="1:26" ht="21.75" customHeight="1" x14ac:dyDescent="0.35">
      <c r="B33" s="156" t="s">
        <v>237</v>
      </c>
      <c r="C33" s="664"/>
      <c r="D33" s="664"/>
      <c r="E33" s="664"/>
      <c r="F33" s="27"/>
      <c r="G33" s="27"/>
      <c r="H33" s="235"/>
      <c r="I33" s="235"/>
      <c r="J33" s="235"/>
      <c r="K33" s="235"/>
      <c r="U33" s="144"/>
      <c r="W33" s="144"/>
      <c r="X33" s="144"/>
      <c r="Y33" s="144"/>
      <c r="Z33" s="144"/>
    </row>
    <row r="34" spans="1:26" ht="21.75" customHeight="1" x14ac:dyDescent="0.35">
      <c r="B34" s="156" t="s">
        <v>238</v>
      </c>
      <c r="C34" s="664"/>
      <c r="D34" s="664"/>
      <c r="E34" s="664"/>
      <c r="F34" s="27"/>
      <c r="G34" s="27"/>
      <c r="H34" s="235"/>
      <c r="I34" s="235"/>
      <c r="J34" s="235"/>
      <c r="K34" s="235"/>
      <c r="U34" s="144"/>
      <c r="W34" s="144"/>
      <c r="X34" s="144"/>
      <c r="Y34" s="144"/>
      <c r="Z34" s="144"/>
    </row>
    <row r="35" spans="1:26" ht="21.75" customHeight="1" x14ac:dyDescent="0.35">
      <c r="B35" s="156" t="s">
        <v>265</v>
      </c>
      <c r="C35" s="664"/>
      <c r="D35" s="664"/>
      <c r="E35" s="664"/>
      <c r="F35" s="27"/>
      <c r="G35" s="27"/>
      <c r="H35" s="235"/>
      <c r="I35" s="235"/>
      <c r="J35" s="235"/>
      <c r="K35" s="235"/>
      <c r="U35" s="144"/>
      <c r="W35" s="144"/>
      <c r="X35" s="144"/>
      <c r="Y35" s="144"/>
      <c r="Z35" s="144"/>
    </row>
    <row r="36" spans="1:26" ht="21.75" customHeight="1" x14ac:dyDescent="0.35">
      <c r="B36" s="156" t="s">
        <v>266</v>
      </c>
      <c r="C36" s="664"/>
      <c r="D36" s="664"/>
      <c r="E36" s="664"/>
      <c r="F36" s="27"/>
      <c r="G36" s="27"/>
      <c r="H36" s="235"/>
      <c r="I36" s="235"/>
      <c r="J36" s="235"/>
      <c r="K36" s="235"/>
      <c r="U36" s="144"/>
      <c r="W36" s="144"/>
      <c r="X36" s="144"/>
      <c r="Y36" s="144"/>
      <c r="Z36" s="144"/>
    </row>
    <row r="37" spans="1:26" ht="21.75" customHeight="1" x14ac:dyDescent="0.35">
      <c r="B37" s="156" t="s">
        <v>267</v>
      </c>
      <c r="C37" s="664"/>
      <c r="D37" s="664"/>
      <c r="E37" s="664"/>
      <c r="F37" s="27"/>
      <c r="G37" s="27"/>
      <c r="H37" s="235"/>
      <c r="I37" s="235"/>
      <c r="J37" s="235"/>
      <c r="K37" s="235"/>
      <c r="U37" s="144"/>
      <c r="W37" s="144"/>
      <c r="X37" s="144"/>
      <c r="Y37" s="144"/>
      <c r="Z37" s="144"/>
    </row>
    <row r="38" spans="1:26" ht="21.75" customHeight="1" x14ac:dyDescent="0.35">
      <c r="B38" s="156" t="s">
        <v>268</v>
      </c>
      <c r="C38" s="664"/>
      <c r="D38" s="664"/>
      <c r="E38" s="664"/>
      <c r="F38" s="27"/>
      <c r="G38" s="27"/>
      <c r="H38" s="235"/>
      <c r="I38" s="235"/>
      <c r="J38" s="235"/>
      <c r="K38" s="235"/>
      <c r="U38" s="144"/>
      <c r="W38" s="144"/>
      <c r="X38" s="144"/>
      <c r="Y38" s="144"/>
      <c r="Z38" s="144"/>
    </row>
    <row r="39" spans="1:26" ht="21.75" customHeight="1" x14ac:dyDescent="0.35">
      <c r="B39" s="156" t="s">
        <v>269</v>
      </c>
      <c r="C39" s="664"/>
      <c r="D39" s="664"/>
      <c r="E39" s="664"/>
      <c r="F39" s="27"/>
      <c r="G39" s="27"/>
      <c r="H39" s="235"/>
      <c r="I39" s="235"/>
      <c r="J39" s="235"/>
      <c r="K39" s="235"/>
      <c r="U39" s="144"/>
      <c r="W39" s="144"/>
      <c r="X39" s="144"/>
      <c r="Y39" s="144"/>
      <c r="Z39" s="144"/>
    </row>
    <row r="40" spans="1:26" ht="21.75" customHeight="1" x14ac:dyDescent="0.35">
      <c r="B40" s="667" t="s">
        <v>275</v>
      </c>
      <c r="C40" s="668"/>
      <c r="D40" s="668"/>
      <c r="E40" s="668"/>
      <c r="F40" s="669"/>
      <c r="G40" s="139">
        <f>COUNTA(C30:E39)*0.3</f>
        <v>0</v>
      </c>
      <c r="H40" s="207"/>
      <c r="I40" s="207"/>
      <c r="J40" s="207"/>
      <c r="K40" s="207"/>
      <c r="U40" s="144"/>
      <c r="W40" s="144"/>
      <c r="X40" s="144"/>
      <c r="Y40" s="144"/>
      <c r="Z40" s="144"/>
    </row>
    <row r="41" spans="1:26" ht="21.75" customHeight="1" x14ac:dyDescent="0.35">
      <c r="A41" s="169" t="s">
        <v>368</v>
      </c>
      <c r="B41" s="157" t="s">
        <v>369</v>
      </c>
      <c r="U41" s="144"/>
      <c r="W41" s="144"/>
      <c r="X41" s="144"/>
      <c r="Y41" s="144"/>
      <c r="Z41" s="144"/>
    </row>
    <row r="42" spans="1:26" ht="21.75" customHeight="1" x14ac:dyDescent="0.35">
      <c r="A42" s="169"/>
      <c r="B42" s="157" t="s">
        <v>370</v>
      </c>
      <c r="U42" s="144"/>
      <c r="W42" s="144"/>
      <c r="X42" s="144"/>
      <c r="Y42" s="144"/>
      <c r="Z42" s="144"/>
    </row>
    <row r="43" spans="1:26" ht="21.75" customHeight="1" x14ac:dyDescent="0.35">
      <c r="B43" s="728" t="s">
        <v>249</v>
      </c>
      <c r="C43" s="768" t="s">
        <v>371</v>
      </c>
      <c r="D43" s="769"/>
      <c r="E43" s="770"/>
      <c r="F43" s="763" t="s">
        <v>366</v>
      </c>
      <c r="G43" s="764"/>
      <c r="H43" s="235"/>
      <c r="I43" s="235"/>
      <c r="J43" s="235"/>
      <c r="K43" s="235"/>
      <c r="U43" s="144"/>
      <c r="W43" s="144"/>
      <c r="X43" s="144"/>
      <c r="Y43" s="144"/>
      <c r="Z43" s="144"/>
    </row>
    <row r="44" spans="1:26" ht="21.75" customHeight="1" x14ac:dyDescent="0.35">
      <c r="B44" s="729"/>
      <c r="C44" s="771" t="s">
        <v>367</v>
      </c>
      <c r="D44" s="772"/>
      <c r="E44" s="773"/>
      <c r="F44" s="165" t="s">
        <v>361</v>
      </c>
      <c r="G44" s="237" t="s">
        <v>362</v>
      </c>
      <c r="H44" s="190"/>
      <c r="I44" s="190"/>
      <c r="J44" s="190"/>
      <c r="K44" s="190"/>
      <c r="U44" s="144"/>
      <c r="W44" s="144"/>
      <c r="X44" s="144"/>
      <c r="Y44" s="144"/>
      <c r="Z44" s="144"/>
    </row>
    <row r="45" spans="1:26" ht="21.75" customHeight="1" x14ac:dyDescent="0.35">
      <c r="B45" s="156" t="s">
        <v>234</v>
      </c>
      <c r="C45" s="664"/>
      <c r="D45" s="664"/>
      <c r="E45" s="664"/>
      <c r="F45" s="25"/>
      <c r="G45" s="27"/>
      <c r="H45" s="235"/>
      <c r="I45" s="235"/>
      <c r="J45" s="235"/>
      <c r="K45" s="235"/>
      <c r="U45" s="144"/>
      <c r="W45" s="144"/>
      <c r="X45" s="144"/>
      <c r="Y45" s="144"/>
      <c r="Z45" s="144"/>
    </row>
    <row r="46" spans="1:26" ht="21.75" customHeight="1" x14ac:dyDescent="0.35">
      <c r="B46" s="156" t="s">
        <v>235</v>
      </c>
      <c r="C46" s="664"/>
      <c r="D46" s="664"/>
      <c r="E46" s="664"/>
      <c r="F46" s="27"/>
      <c r="G46" s="27"/>
      <c r="H46" s="235"/>
      <c r="I46" s="235"/>
      <c r="J46" s="235"/>
      <c r="K46" s="235"/>
      <c r="U46" s="144"/>
      <c r="W46" s="144"/>
      <c r="X46" s="144"/>
      <c r="Y46" s="144"/>
      <c r="Z46" s="144"/>
    </row>
    <row r="47" spans="1:26" ht="21.75" customHeight="1" x14ac:dyDescent="0.35">
      <c r="B47" s="156" t="s">
        <v>236</v>
      </c>
      <c r="C47" s="664"/>
      <c r="D47" s="664"/>
      <c r="E47" s="664"/>
      <c r="F47" s="27"/>
      <c r="G47" s="27"/>
      <c r="H47" s="235"/>
      <c r="I47" s="235"/>
      <c r="J47" s="235"/>
      <c r="K47" s="235"/>
      <c r="U47" s="144"/>
      <c r="W47" s="144"/>
      <c r="X47" s="144"/>
      <c r="Y47" s="144"/>
      <c r="Z47" s="144"/>
    </row>
    <row r="48" spans="1:26" ht="21.75" customHeight="1" x14ac:dyDescent="0.35">
      <c r="B48" s="156" t="s">
        <v>237</v>
      </c>
      <c r="C48" s="664"/>
      <c r="D48" s="664"/>
      <c r="E48" s="664"/>
      <c r="F48" s="27"/>
      <c r="G48" s="27"/>
      <c r="H48" s="235"/>
      <c r="I48" s="235"/>
      <c r="J48" s="235"/>
      <c r="K48" s="235"/>
      <c r="U48" s="144"/>
      <c r="W48" s="144"/>
      <c r="X48" s="144"/>
      <c r="Y48" s="144"/>
      <c r="Z48" s="144"/>
    </row>
    <row r="49" spans="1:26" ht="21.75" customHeight="1" x14ac:dyDescent="0.35">
      <c r="B49" s="156" t="s">
        <v>238</v>
      </c>
      <c r="C49" s="664"/>
      <c r="D49" s="664"/>
      <c r="E49" s="664"/>
      <c r="F49" s="27"/>
      <c r="G49" s="27"/>
      <c r="H49" s="235"/>
      <c r="I49" s="235"/>
      <c r="J49" s="235"/>
      <c r="K49" s="235"/>
      <c r="U49" s="144"/>
      <c r="W49" s="144"/>
      <c r="X49" s="144"/>
      <c r="Y49" s="144"/>
      <c r="Z49" s="144"/>
    </row>
    <row r="50" spans="1:26" ht="21.75" customHeight="1" x14ac:dyDescent="0.35">
      <c r="B50" s="156" t="s">
        <v>265</v>
      </c>
      <c r="C50" s="664"/>
      <c r="D50" s="664"/>
      <c r="E50" s="664"/>
      <c r="F50" s="27"/>
      <c r="G50" s="27"/>
      <c r="H50" s="235"/>
      <c r="I50" s="235"/>
      <c r="J50" s="235"/>
      <c r="K50" s="235"/>
      <c r="U50" s="144"/>
      <c r="W50" s="144"/>
      <c r="X50" s="144"/>
      <c r="Y50" s="144"/>
      <c r="Z50" s="144"/>
    </row>
    <row r="51" spans="1:26" ht="21.75" customHeight="1" x14ac:dyDescent="0.35">
      <c r="B51" s="156" t="s">
        <v>266</v>
      </c>
      <c r="C51" s="664"/>
      <c r="D51" s="664"/>
      <c r="E51" s="664"/>
      <c r="F51" s="27"/>
      <c r="G51" s="27"/>
      <c r="H51" s="235"/>
      <c r="I51" s="235"/>
      <c r="J51" s="235"/>
      <c r="K51" s="235"/>
      <c r="U51" s="144"/>
      <c r="W51" s="144"/>
      <c r="X51" s="144"/>
      <c r="Y51" s="144"/>
      <c r="Z51" s="144"/>
    </row>
    <row r="52" spans="1:26" ht="21.75" customHeight="1" x14ac:dyDescent="0.35">
      <c r="B52" s="156" t="s">
        <v>267</v>
      </c>
      <c r="C52" s="664"/>
      <c r="D52" s="664"/>
      <c r="E52" s="664"/>
      <c r="F52" s="27"/>
      <c r="G52" s="27"/>
      <c r="H52" s="235"/>
      <c r="I52" s="235"/>
      <c r="J52" s="235"/>
      <c r="K52" s="235"/>
      <c r="U52" s="144"/>
      <c r="W52" s="144"/>
      <c r="X52" s="144"/>
      <c r="Y52" s="144"/>
      <c r="Z52" s="144"/>
    </row>
    <row r="53" spans="1:26" ht="21.75" customHeight="1" x14ac:dyDescent="0.35">
      <c r="B53" s="156" t="s">
        <v>268</v>
      </c>
      <c r="C53" s="664"/>
      <c r="D53" s="664"/>
      <c r="E53" s="664"/>
      <c r="F53" s="27"/>
      <c r="G53" s="27"/>
      <c r="H53" s="235"/>
      <c r="I53" s="235"/>
      <c r="J53" s="235"/>
      <c r="K53" s="235"/>
      <c r="U53" s="144"/>
      <c r="W53" s="144"/>
      <c r="X53" s="144"/>
      <c r="Y53" s="144"/>
      <c r="Z53" s="144"/>
    </row>
    <row r="54" spans="1:26" ht="21.75" customHeight="1" x14ac:dyDescent="0.35">
      <c r="B54" s="156" t="s">
        <v>269</v>
      </c>
      <c r="C54" s="664"/>
      <c r="D54" s="664"/>
      <c r="E54" s="664"/>
      <c r="F54" s="27"/>
      <c r="G54" s="27"/>
      <c r="H54" s="235"/>
      <c r="I54" s="235"/>
      <c r="J54" s="235"/>
      <c r="K54" s="235"/>
      <c r="U54" s="144"/>
      <c r="W54" s="144"/>
      <c r="X54" s="144"/>
      <c r="Y54" s="144"/>
      <c r="Z54" s="144"/>
    </row>
    <row r="55" spans="1:26" ht="21.75" customHeight="1" x14ac:dyDescent="0.35">
      <c r="B55" s="667" t="s">
        <v>275</v>
      </c>
      <c r="C55" s="668"/>
      <c r="D55" s="668"/>
      <c r="E55" s="668"/>
      <c r="F55" s="669"/>
      <c r="G55" s="139">
        <f>COUNTA(C45:E54)*0.3</f>
        <v>0</v>
      </c>
      <c r="H55" s="207"/>
      <c r="I55" s="207"/>
      <c r="J55" s="207"/>
      <c r="K55" s="207"/>
      <c r="U55" s="144"/>
      <c r="W55" s="144"/>
      <c r="X55" s="144"/>
      <c r="Y55" s="144"/>
      <c r="Z55" s="144"/>
    </row>
    <row r="56" spans="1:26" ht="21.75" customHeight="1" x14ac:dyDescent="0.35">
      <c r="A56" s="169" t="s">
        <v>372</v>
      </c>
      <c r="B56" s="157" t="s">
        <v>373</v>
      </c>
      <c r="U56" s="144"/>
      <c r="W56" s="144"/>
      <c r="X56" s="144"/>
      <c r="Y56" s="144"/>
      <c r="Z56" s="144"/>
    </row>
    <row r="57" spans="1:26" ht="21.75" customHeight="1" x14ac:dyDescent="0.35">
      <c r="B57" s="728" t="s">
        <v>249</v>
      </c>
      <c r="C57" s="682" t="s">
        <v>374</v>
      </c>
      <c r="D57" s="683"/>
      <c r="E57" s="684"/>
      <c r="F57" s="763" t="s">
        <v>375</v>
      </c>
      <c r="G57" s="764"/>
      <c r="H57" s="235"/>
      <c r="I57" s="235"/>
      <c r="J57" s="235"/>
      <c r="K57" s="235"/>
      <c r="U57" s="144"/>
      <c r="W57" s="144"/>
      <c r="X57" s="144"/>
      <c r="Y57" s="144"/>
      <c r="Z57" s="144"/>
    </row>
    <row r="58" spans="1:26" ht="21.75" customHeight="1" x14ac:dyDescent="0.35">
      <c r="B58" s="729"/>
      <c r="C58" s="685"/>
      <c r="D58" s="686"/>
      <c r="E58" s="687"/>
      <c r="F58" s="165" t="s">
        <v>361</v>
      </c>
      <c r="G58" s="237" t="s">
        <v>362</v>
      </c>
      <c r="H58" s="190"/>
      <c r="I58" s="190"/>
      <c r="J58" s="190"/>
      <c r="K58" s="190"/>
      <c r="U58" s="144"/>
      <c r="W58" s="144"/>
      <c r="X58" s="144"/>
      <c r="Y58" s="144"/>
      <c r="Z58" s="144"/>
    </row>
    <row r="59" spans="1:26" ht="21.75" customHeight="1" x14ac:dyDescent="0.35">
      <c r="B59" s="156" t="s">
        <v>234</v>
      </c>
      <c r="C59" s="664"/>
      <c r="D59" s="664"/>
      <c r="E59" s="664"/>
      <c r="F59" s="25"/>
      <c r="G59" s="27"/>
      <c r="H59" s="235"/>
      <c r="I59" s="235"/>
      <c r="J59" s="235"/>
      <c r="K59" s="235"/>
      <c r="U59" s="144"/>
      <c r="W59" s="144"/>
      <c r="X59" s="144"/>
      <c r="Y59" s="144"/>
      <c r="Z59" s="144"/>
    </row>
    <row r="60" spans="1:26" ht="21.75" customHeight="1" x14ac:dyDescent="0.35">
      <c r="B60" s="156" t="s">
        <v>235</v>
      </c>
      <c r="C60" s="664"/>
      <c r="D60" s="664"/>
      <c r="E60" s="664"/>
      <c r="F60" s="27"/>
      <c r="G60" s="27"/>
      <c r="H60" s="235"/>
      <c r="I60" s="235"/>
      <c r="J60" s="235"/>
      <c r="K60" s="235"/>
      <c r="U60" s="144"/>
      <c r="W60" s="144"/>
      <c r="X60" s="144"/>
      <c r="Y60" s="144"/>
      <c r="Z60" s="144"/>
    </row>
    <row r="61" spans="1:26" ht="21.75" customHeight="1" x14ac:dyDescent="0.35">
      <c r="B61" s="156" t="s">
        <v>236</v>
      </c>
      <c r="C61" s="664"/>
      <c r="D61" s="664"/>
      <c r="E61" s="664"/>
      <c r="F61" s="27"/>
      <c r="G61" s="27"/>
      <c r="H61" s="235"/>
      <c r="I61" s="235"/>
      <c r="J61" s="235"/>
      <c r="K61" s="235"/>
      <c r="U61" s="144"/>
      <c r="W61" s="144"/>
      <c r="X61" s="144"/>
      <c r="Y61" s="144"/>
      <c r="Z61" s="144"/>
    </row>
    <row r="62" spans="1:26" ht="21.75" customHeight="1" x14ac:dyDescent="0.35">
      <c r="B62" s="156" t="s">
        <v>237</v>
      </c>
      <c r="C62" s="664"/>
      <c r="D62" s="664"/>
      <c r="E62" s="664"/>
      <c r="F62" s="27"/>
      <c r="G62" s="27"/>
      <c r="H62" s="235"/>
      <c r="I62" s="235"/>
      <c r="J62" s="235"/>
      <c r="K62" s="235"/>
      <c r="U62" s="144"/>
      <c r="W62" s="144"/>
      <c r="X62" s="144"/>
      <c r="Y62" s="144"/>
      <c r="Z62" s="144"/>
    </row>
    <row r="63" spans="1:26" ht="21.75" customHeight="1" x14ac:dyDescent="0.35">
      <c r="B63" s="156" t="s">
        <v>238</v>
      </c>
      <c r="C63" s="664"/>
      <c r="D63" s="664"/>
      <c r="E63" s="664"/>
      <c r="F63" s="27"/>
      <c r="G63" s="27"/>
      <c r="H63" s="235"/>
      <c r="I63" s="235"/>
      <c r="J63" s="235"/>
      <c r="K63" s="235"/>
      <c r="U63" s="144"/>
      <c r="W63" s="144"/>
      <c r="X63" s="144"/>
      <c r="Y63" s="144"/>
      <c r="Z63" s="144"/>
    </row>
    <row r="64" spans="1:26" ht="21.75" customHeight="1" x14ac:dyDescent="0.35">
      <c r="B64" s="156" t="s">
        <v>265</v>
      </c>
      <c r="C64" s="664"/>
      <c r="D64" s="664"/>
      <c r="E64" s="664"/>
      <c r="F64" s="27"/>
      <c r="G64" s="27"/>
      <c r="H64" s="235"/>
      <c r="I64" s="235"/>
      <c r="J64" s="235"/>
      <c r="K64" s="235"/>
      <c r="U64" s="144"/>
      <c r="W64" s="144"/>
      <c r="X64" s="144"/>
      <c r="Y64" s="144"/>
      <c r="Z64" s="144"/>
    </row>
    <row r="65" spans="1:26" ht="21.75" customHeight="1" x14ac:dyDescent="0.35">
      <c r="B65" s="156" t="s">
        <v>266</v>
      </c>
      <c r="C65" s="664"/>
      <c r="D65" s="664"/>
      <c r="E65" s="664"/>
      <c r="F65" s="27"/>
      <c r="G65" s="27"/>
      <c r="H65" s="235"/>
      <c r="I65" s="235"/>
      <c r="J65" s="235"/>
      <c r="K65" s="235"/>
      <c r="U65" s="144"/>
      <c r="W65" s="144"/>
      <c r="X65" s="144"/>
      <c r="Y65" s="144"/>
      <c r="Z65" s="144"/>
    </row>
    <row r="66" spans="1:26" ht="21.75" customHeight="1" x14ac:dyDescent="0.35">
      <c r="B66" s="156" t="s">
        <v>267</v>
      </c>
      <c r="C66" s="664"/>
      <c r="D66" s="664"/>
      <c r="E66" s="664"/>
      <c r="F66" s="27"/>
      <c r="G66" s="27"/>
      <c r="H66" s="235"/>
      <c r="I66" s="235"/>
      <c r="J66" s="235"/>
      <c r="K66" s="235"/>
      <c r="U66" s="144"/>
      <c r="W66" s="144"/>
      <c r="X66" s="144"/>
      <c r="Y66" s="144"/>
      <c r="Z66" s="144"/>
    </row>
    <row r="67" spans="1:26" ht="21.75" customHeight="1" x14ac:dyDescent="0.35">
      <c r="B67" s="156" t="s">
        <v>268</v>
      </c>
      <c r="C67" s="664"/>
      <c r="D67" s="664"/>
      <c r="E67" s="664"/>
      <c r="F67" s="27"/>
      <c r="G67" s="27"/>
      <c r="H67" s="235"/>
      <c r="I67" s="235"/>
      <c r="J67" s="235"/>
      <c r="K67" s="235"/>
      <c r="U67" s="144"/>
      <c r="W67" s="144"/>
      <c r="X67" s="144"/>
      <c r="Y67" s="144"/>
      <c r="Z67" s="144"/>
    </row>
    <row r="68" spans="1:26" ht="21.75" customHeight="1" x14ac:dyDescent="0.35">
      <c r="B68" s="156" t="s">
        <v>269</v>
      </c>
      <c r="C68" s="664"/>
      <c r="D68" s="664"/>
      <c r="E68" s="664"/>
      <c r="F68" s="27"/>
      <c r="G68" s="27"/>
      <c r="H68" s="235"/>
      <c r="I68" s="235"/>
      <c r="J68" s="235"/>
      <c r="K68" s="235"/>
      <c r="U68" s="144"/>
      <c r="W68" s="144"/>
      <c r="X68" s="144"/>
      <c r="Y68" s="144"/>
      <c r="Z68" s="144"/>
    </row>
    <row r="69" spans="1:26" ht="21.75" customHeight="1" x14ac:dyDescent="0.35">
      <c r="B69" s="667" t="s">
        <v>275</v>
      </c>
      <c r="C69" s="668"/>
      <c r="D69" s="668"/>
      <c r="E69" s="668"/>
      <c r="F69" s="669"/>
      <c r="G69" s="139">
        <f>COUNTA(C59:E68)*2</f>
        <v>0</v>
      </c>
      <c r="H69" s="207"/>
      <c r="I69" s="207"/>
      <c r="J69" s="207"/>
      <c r="K69" s="207"/>
      <c r="U69" s="144"/>
      <c r="W69" s="144"/>
      <c r="X69" s="144"/>
      <c r="Y69" s="144"/>
      <c r="Z69" s="144"/>
    </row>
    <row r="70" spans="1:26" ht="21.75" customHeight="1" x14ac:dyDescent="0.35">
      <c r="A70" s="169" t="s">
        <v>376</v>
      </c>
      <c r="B70" s="157" t="s">
        <v>377</v>
      </c>
      <c r="U70" s="144"/>
      <c r="W70" s="144"/>
      <c r="X70" s="144"/>
      <c r="Y70" s="144"/>
      <c r="Z70" s="144"/>
    </row>
    <row r="71" spans="1:26" ht="21.75" customHeight="1" x14ac:dyDescent="0.35">
      <c r="B71" s="728" t="s">
        <v>249</v>
      </c>
      <c r="C71" s="682" t="s">
        <v>374</v>
      </c>
      <c r="D71" s="683"/>
      <c r="E71" s="684"/>
      <c r="F71" s="763" t="s">
        <v>486</v>
      </c>
      <c r="G71" s="764"/>
      <c r="H71" s="235"/>
      <c r="I71" s="235"/>
      <c r="J71" s="235"/>
      <c r="K71" s="235"/>
      <c r="U71" s="144"/>
      <c r="W71" s="144"/>
      <c r="X71" s="144"/>
      <c r="Y71" s="144"/>
      <c r="Z71" s="144"/>
    </row>
    <row r="72" spans="1:26" ht="21.75" customHeight="1" x14ac:dyDescent="0.35">
      <c r="B72" s="729"/>
      <c r="C72" s="685"/>
      <c r="D72" s="686"/>
      <c r="E72" s="687"/>
      <c r="F72" s="165" t="s">
        <v>361</v>
      </c>
      <c r="G72" s="237" t="s">
        <v>362</v>
      </c>
      <c r="H72" s="190"/>
      <c r="I72" s="190"/>
      <c r="J72" s="190"/>
      <c r="K72" s="190"/>
      <c r="U72" s="144"/>
      <c r="W72" s="144"/>
      <c r="X72" s="144"/>
      <c r="Y72" s="144"/>
      <c r="Z72" s="144"/>
    </row>
    <row r="73" spans="1:26" ht="21.75" customHeight="1" x14ac:dyDescent="0.35">
      <c r="B73" s="156" t="s">
        <v>234</v>
      </c>
      <c r="C73" s="664"/>
      <c r="D73" s="664"/>
      <c r="E73" s="664"/>
      <c r="F73" s="25"/>
      <c r="G73" s="27"/>
      <c r="H73" s="235"/>
      <c r="I73" s="235"/>
      <c r="J73" s="235"/>
      <c r="K73" s="235"/>
      <c r="U73" s="144"/>
      <c r="W73" s="144"/>
      <c r="X73" s="144"/>
      <c r="Y73" s="144"/>
      <c r="Z73" s="144"/>
    </row>
    <row r="74" spans="1:26" ht="21.75" customHeight="1" x14ac:dyDescent="0.35">
      <c r="B74" s="156" t="s">
        <v>235</v>
      </c>
      <c r="C74" s="664"/>
      <c r="D74" s="664"/>
      <c r="E74" s="664"/>
      <c r="F74" s="25"/>
      <c r="G74" s="27"/>
      <c r="H74" s="235"/>
      <c r="I74" s="235"/>
      <c r="J74" s="235"/>
      <c r="K74" s="235"/>
      <c r="U74" s="144"/>
      <c r="W74" s="144"/>
      <c r="X74" s="144"/>
      <c r="Y74" s="144"/>
      <c r="Z74" s="144"/>
    </row>
    <row r="75" spans="1:26" ht="21.75" customHeight="1" x14ac:dyDescent="0.35">
      <c r="B75" s="156" t="s">
        <v>236</v>
      </c>
      <c r="C75" s="664"/>
      <c r="D75" s="664"/>
      <c r="E75" s="664"/>
      <c r="F75" s="27"/>
      <c r="G75" s="27"/>
      <c r="H75" s="235"/>
      <c r="I75" s="235"/>
      <c r="J75" s="235"/>
      <c r="K75" s="235"/>
      <c r="U75" s="144"/>
      <c r="W75" s="144"/>
      <c r="X75" s="144"/>
      <c r="Y75" s="144"/>
      <c r="Z75" s="144"/>
    </row>
    <row r="76" spans="1:26" ht="21.75" customHeight="1" x14ac:dyDescent="0.35">
      <c r="B76" s="156" t="s">
        <v>237</v>
      </c>
      <c r="C76" s="664"/>
      <c r="D76" s="664"/>
      <c r="E76" s="664"/>
      <c r="F76" s="27"/>
      <c r="G76" s="27"/>
      <c r="H76" s="235"/>
      <c r="I76" s="235"/>
      <c r="J76" s="235"/>
      <c r="K76" s="235"/>
      <c r="U76" s="144"/>
      <c r="W76" s="144"/>
      <c r="X76" s="144"/>
      <c r="Y76" s="144"/>
      <c r="Z76" s="144"/>
    </row>
    <row r="77" spans="1:26" ht="21.75" customHeight="1" x14ac:dyDescent="0.35">
      <c r="B77" s="156" t="s">
        <v>238</v>
      </c>
      <c r="C77" s="664"/>
      <c r="D77" s="664"/>
      <c r="E77" s="664"/>
      <c r="F77" s="27"/>
      <c r="G77" s="27"/>
      <c r="H77" s="235"/>
      <c r="I77" s="235"/>
      <c r="J77" s="235"/>
      <c r="K77" s="235"/>
      <c r="U77" s="144"/>
      <c r="W77" s="144"/>
      <c r="X77" s="144"/>
      <c r="Y77" s="144"/>
      <c r="Z77" s="144"/>
    </row>
    <row r="78" spans="1:26" ht="21.75" customHeight="1" x14ac:dyDescent="0.35">
      <c r="B78" s="156" t="s">
        <v>265</v>
      </c>
      <c r="C78" s="664"/>
      <c r="D78" s="664"/>
      <c r="E78" s="664"/>
      <c r="F78" s="27"/>
      <c r="G78" s="27"/>
      <c r="H78" s="235"/>
      <c r="I78" s="235"/>
      <c r="J78" s="235"/>
      <c r="K78" s="235"/>
      <c r="U78" s="144"/>
      <c r="W78" s="144"/>
      <c r="X78" s="144"/>
      <c r="Y78" s="144"/>
      <c r="Z78" s="144"/>
    </row>
    <row r="79" spans="1:26" ht="21.75" customHeight="1" x14ac:dyDescent="0.35">
      <c r="B79" s="156" t="s">
        <v>266</v>
      </c>
      <c r="C79" s="664"/>
      <c r="D79" s="664"/>
      <c r="E79" s="664"/>
      <c r="F79" s="27"/>
      <c r="G79" s="27"/>
      <c r="H79" s="235"/>
      <c r="I79" s="235"/>
      <c r="J79" s="235"/>
      <c r="K79" s="235"/>
      <c r="U79" s="144"/>
      <c r="W79" s="144"/>
      <c r="X79" s="144"/>
      <c r="Y79" s="144"/>
      <c r="Z79" s="144"/>
    </row>
    <row r="80" spans="1:26" ht="21.75" customHeight="1" x14ac:dyDescent="0.35">
      <c r="B80" s="156" t="s">
        <v>267</v>
      </c>
      <c r="C80" s="664"/>
      <c r="D80" s="664"/>
      <c r="E80" s="664"/>
      <c r="F80" s="27"/>
      <c r="G80" s="27"/>
      <c r="H80" s="235"/>
      <c r="I80" s="235"/>
      <c r="J80" s="235"/>
      <c r="K80" s="235"/>
      <c r="U80" s="144"/>
      <c r="W80" s="144"/>
      <c r="X80" s="144"/>
      <c r="Y80" s="144"/>
      <c r="Z80" s="144"/>
    </row>
    <row r="81" spans="1:26" ht="21.75" customHeight="1" x14ac:dyDescent="0.35">
      <c r="B81" s="156" t="s">
        <v>268</v>
      </c>
      <c r="C81" s="664"/>
      <c r="D81" s="664"/>
      <c r="E81" s="664"/>
      <c r="F81" s="27"/>
      <c r="G81" s="27"/>
      <c r="H81" s="235"/>
      <c r="I81" s="235"/>
      <c r="J81" s="235"/>
      <c r="K81" s="235"/>
      <c r="U81" s="144"/>
      <c r="W81" s="144"/>
      <c r="X81" s="144"/>
      <c r="Y81" s="144"/>
      <c r="Z81" s="144"/>
    </row>
    <row r="82" spans="1:26" ht="21.75" customHeight="1" x14ac:dyDescent="0.35">
      <c r="B82" s="156" t="s">
        <v>269</v>
      </c>
      <c r="C82" s="664"/>
      <c r="D82" s="664"/>
      <c r="E82" s="664"/>
      <c r="F82" s="27"/>
      <c r="G82" s="27"/>
      <c r="H82" s="235"/>
      <c r="I82" s="235"/>
      <c r="J82" s="235"/>
      <c r="K82" s="235"/>
      <c r="U82" s="144"/>
      <c r="W82" s="144"/>
      <c r="X82" s="144"/>
      <c r="Y82" s="144"/>
      <c r="Z82" s="144"/>
    </row>
    <row r="83" spans="1:26" ht="21.75" customHeight="1" x14ac:dyDescent="0.35">
      <c r="B83" s="667" t="s">
        <v>275</v>
      </c>
      <c r="C83" s="668"/>
      <c r="D83" s="668"/>
      <c r="E83" s="668"/>
      <c r="F83" s="669"/>
      <c r="G83" s="139">
        <f>COUNTA(C73:E82)*1.2</f>
        <v>0</v>
      </c>
      <c r="H83" s="207"/>
      <c r="I83" s="207"/>
      <c r="J83" s="207"/>
      <c r="K83" s="207"/>
      <c r="U83" s="144"/>
      <c r="W83" s="144"/>
      <c r="X83" s="144"/>
      <c r="Y83" s="144"/>
      <c r="Z83" s="144"/>
    </row>
    <row r="84" spans="1:26" ht="21.75" customHeight="1" x14ac:dyDescent="0.35">
      <c r="A84" s="169" t="s">
        <v>378</v>
      </c>
      <c r="B84" s="157" t="s">
        <v>379</v>
      </c>
      <c r="U84" s="144"/>
      <c r="W84" s="144"/>
      <c r="X84" s="144"/>
      <c r="Y84" s="144"/>
      <c r="Z84" s="144"/>
    </row>
    <row r="85" spans="1:26" ht="21.75" customHeight="1" x14ac:dyDescent="0.35">
      <c r="B85" s="728" t="s">
        <v>249</v>
      </c>
      <c r="C85" s="757" t="s">
        <v>380</v>
      </c>
      <c r="D85" s="758"/>
      <c r="E85" s="759"/>
      <c r="F85" s="763" t="s">
        <v>381</v>
      </c>
      <c r="G85" s="764"/>
      <c r="H85" s="235"/>
      <c r="I85" s="235"/>
      <c r="J85" s="235"/>
      <c r="K85" s="235"/>
      <c r="U85" s="144"/>
      <c r="W85" s="144"/>
      <c r="X85" s="144"/>
      <c r="Y85" s="144"/>
      <c r="Z85" s="144"/>
    </row>
    <row r="86" spans="1:26" ht="21.75" customHeight="1" x14ac:dyDescent="0.35">
      <c r="B86" s="729"/>
      <c r="C86" s="760"/>
      <c r="D86" s="761"/>
      <c r="E86" s="762"/>
      <c r="F86" s="165" t="s">
        <v>361</v>
      </c>
      <c r="G86" s="237" t="s">
        <v>362</v>
      </c>
      <c r="H86" s="190"/>
      <c r="I86" s="190"/>
      <c r="J86" s="190"/>
      <c r="K86" s="190"/>
      <c r="U86" s="144"/>
      <c r="W86" s="144"/>
      <c r="X86" s="144"/>
      <c r="Y86" s="144"/>
      <c r="Z86" s="144"/>
    </row>
    <row r="87" spans="1:26" ht="21.75" customHeight="1" x14ac:dyDescent="0.35">
      <c r="B87" s="156" t="s">
        <v>234</v>
      </c>
      <c r="C87" s="765"/>
      <c r="D87" s="765"/>
      <c r="E87" s="765"/>
      <c r="F87" s="47"/>
      <c r="G87" s="48"/>
      <c r="H87" s="235"/>
      <c r="I87" s="235"/>
      <c r="J87" s="235"/>
      <c r="K87" s="235"/>
      <c r="U87" s="144"/>
      <c r="W87" s="144"/>
      <c r="X87" s="144"/>
      <c r="Y87" s="144"/>
      <c r="Z87" s="144"/>
    </row>
    <row r="88" spans="1:26" ht="21.75" customHeight="1" x14ac:dyDescent="0.35">
      <c r="B88" s="156" t="s">
        <v>235</v>
      </c>
      <c r="C88" s="765"/>
      <c r="D88" s="765"/>
      <c r="E88" s="765"/>
      <c r="F88" s="47"/>
      <c r="G88" s="48"/>
      <c r="H88" s="235"/>
      <c r="I88" s="235"/>
      <c r="J88" s="235"/>
      <c r="K88" s="235"/>
      <c r="U88" s="144"/>
      <c r="W88" s="144"/>
      <c r="X88" s="144"/>
      <c r="Y88" s="144"/>
      <c r="Z88" s="144"/>
    </row>
    <row r="89" spans="1:26" ht="21.75" customHeight="1" x14ac:dyDescent="0.35">
      <c r="B89" s="156" t="s">
        <v>236</v>
      </c>
      <c r="C89" s="765"/>
      <c r="D89" s="765"/>
      <c r="E89" s="765"/>
      <c r="F89" s="47"/>
      <c r="G89" s="48"/>
      <c r="H89" s="235"/>
      <c r="I89" s="235"/>
      <c r="J89" s="235"/>
      <c r="K89" s="235"/>
      <c r="U89" s="144"/>
      <c r="W89" s="144"/>
      <c r="X89" s="144"/>
      <c r="Y89" s="144"/>
      <c r="Z89" s="144"/>
    </row>
    <row r="90" spans="1:26" ht="21.75" customHeight="1" x14ac:dyDescent="0.35">
      <c r="B90" s="156" t="s">
        <v>237</v>
      </c>
      <c r="C90" s="765"/>
      <c r="D90" s="765"/>
      <c r="E90" s="765"/>
      <c r="F90" s="47"/>
      <c r="G90" s="48"/>
      <c r="H90" s="235"/>
      <c r="I90" s="235"/>
      <c r="J90" s="235"/>
      <c r="K90" s="235"/>
      <c r="U90" s="144"/>
      <c r="W90" s="144"/>
      <c r="X90" s="144"/>
      <c r="Y90" s="144"/>
      <c r="Z90" s="144"/>
    </row>
    <row r="91" spans="1:26" ht="21.75" customHeight="1" x14ac:dyDescent="0.35">
      <c r="B91" s="156" t="s">
        <v>238</v>
      </c>
      <c r="C91" s="765"/>
      <c r="D91" s="765"/>
      <c r="E91" s="765"/>
      <c r="F91" s="47"/>
      <c r="G91" s="48"/>
      <c r="H91" s="235"/>
      <c r="I91" s="235"/>
      <c r="J91" s="235"/>
      <c r="K91" s="235"/>
      <c r="U91" s="144"/>
      <c r="W91" s="144"/>
      <c r="X91" s="144"/>
      <c r="Y91" s="144"/>
      <c r="Z91" s="144"/>
    </row>
    <row r="92" spans="1:26" ht="21.75" customHeight="1" x14ac:dyDescent="0.35">
      <c r="B92" s="156" t="s">
        <v>265</v>
      </c>
      <c r="C92" s="765"/>
      <c r="D92" s="765"/>
      <c r="E92" s="765"/>
      <c r="F92" s="47"/>
      <c r="G92" s="48"/>
      <c r="H92" s="235"/>
      <c r="I92" s="235"/>
      <c r="J92" s="235"/>
      <c r="K92" s="235"/>
      <c r="U92" s="144"/>
      <c r="W92" s="144"/>
      <c r="X92" s="144"/>
      <c r="Y92" s="144"/>
      <c r="Z92" s="144"/>
    </row>
    <row r="93" spans="1:26" ht="21.75" customHeight="1" x14ac:dyDescent="0.35">
      <c r="B93" s="156" t="s">
        <v>266</v>
      </c>
      <c r="C93" s="765"/>
      <c r="D93" s="765"/>
      <c r="E93" s="765"/>
      <c r="F93" s="47"/>
      <c r="G93" s="48"/>
      <c r="H93" s="235"/>
      <c r="I93" s="235"/>
      <c r="J93" s="235"/>
      <c r="K93" s="235"/>
      <c r="U93" s="144"/>
      <c r="W93" s="144"/>
      <c r="X93" s="144"/>
      <c r="Y93" s="144"/>
      <c r="Z93" s="144"/>
    </row>
    <row r="94" spans="1:26" ht="21.75" customHeight="1" x14ac:dyDescent="0.35">
      <c r="B94" s="156" t="s">
        <v>267</v>
      </c>
      <c r="C94" s="765"/>
      <c r="D94" s="765"/>
      <c r="E94" s="765"/>
      <c r="F94" s="47"/>
      <c r="G94" s="48"/>
      <c r="H94" s="235"/>
      <c r="I94" s="235"/>
      <c r="J94" s="235"/>
      <c r="K94" s="235"/>
      <c r="U94" s="144"/>
      <c r="W94" s="144"/>
      <c r="X94" s="144"/>
      <c r="Y94" s="144"/>
      <c r="Z94" s="144"/>
    </row>
    <row r="95" spans="1:26" ht="21.75" customHeight="1" x14ac:dyDescent="0.35">
      <c r="B95" s="156" t="s">
        <v>268</v>
      </c>
      <c r="C95" s="765"/>
      <c r="D95" s="765"/>
      <c r="E95" s="765"/>
      <c r="F95" s="47"/>
      <c r="G95" s="48"/>
      <c r="H95" s="235"/>
      <c r="I95" s="235"/>
      <c r="J95" s="235"/>
      <c r="K95" s="235"/>
      <c r="U95" s="144"/>
      <c r="W95" s="144"/>
      <c r="X95" s="144"/>
      <c r="Y95" s="144"/>
      <c r="Z95" s="144"/>
    </row>
    <row r="96" spans="1:26" ht="21.75" customHeight="1" x14ac:dyDescent="0.35">
      <c r="B96" s="156" t="s">
        <v>269</v>
      </c>
      <c r="C96" s="765"/>
      <c r="D96" s="765"/>
      <c r="E96" s="765"/>
      <c r="F96" s="47"/>
      <c r="G96" s="48"/>
      <c r="H96" s="235"/>
      <c r="I96" s="235"/>
      <c r="J96" s="235"/>
      <c r="K96" s="235"/>
      <c r="U96" s="144"/>
      <c r="W96" s="144"/>
      <c r="X96" s="144"/>
      <c r="Y96" s="144"/>
      <c r="Z96" s="144"/>
    </row>
    <row r="97" spans="1:26" ht="21.75" customHeight="1" x14ac:dyDescent="0.35">
      <c r="B97" s="667" t="s">
        <v>275</v>
      </c>
      <c r="C97" s="668"/>
      <c r="D97" s="668"/>
      <c r="E97" s="668"/>
      <c r="F97" s="669"/>
      <c r="G97" s="139">
        <f>COUNTA(C87:E96)*0.3</f>
        <v>0</v>
      </c>
      <c r="H97" s="207"/>
      <c r="I97" s="207"/>
      <c r="J97" s="207"/>
      <c r="K97" s="207"/>
      <c r="U97" s="144"/>
      <c r="W97" s="144"/>
      <c r="X97" s="144"/>
      <c r="Y97" s="144"/>
      <c r="Z97" s="144"/>
    </row>
    <row r="98" spans="1:26" ht="21.75" customHeight="1" x14ac:dyDescent="0.35">
      <c r="A98" s="169" t="s">
        <v>382</v>
      </c>
      <c r="B98" s="157" t="s">
        <v>383</v>
      </c>
      <c r="U98" s="144"/>
      <c r="W98" s="144"/>
      <c r="X98" s="144"/>
      <c r="Y98" s="144"/>
      <c r="Z98" s="144"/>
    </row>
    <row r="99" spans="1:26" ht="21.75" customHeight="1" x14ac:dyDescent="0.35">
      <c r="B99" s="196" t="s">
        <v>249</v>
      </c>
      <c r="C99" s="757" t="s">
        <v>384</v>
      </c>
      <c r="D99" s="758"/>
      <c r="E99" s="759"/>
      <c r="F99" s="763" t="s">
        <v>385</v>
      </c>
      <c r="G99" s="764"/>
      <c r="H99" s="235"/>
      <c r="I99" s="235"/>
      <c r="J99" s="235"/>
      <c r="K99" s="235"/>
      <c r="U99" s="144"/>
      <c r="W99" s="144"/>
      <c r="X99" s="144"/>
      <c r="Y99" s="144"/>
      <c r="Z99" s="144"/>
    </row>
    <row r="100" spans="1:26" ht="21.75" customHeight="1" x14ac:dyDescent="0.35">
      <c r="B100" s="156" t="s">
        <v>234</v>
      </c>
      <c r="C100" s="765"/>
      <c r="D100" s="765"/>
      <c r="E100" s="765"/>
      <c r="F100" s="766"/>
      <c r="G100" s="767"/>
      <c r="H100" s="235"/>
      <c r="I100" s="235"/>
      <c r="J100" s="235"/>
      <c r="K100" s="235"/>
      <c r="U100" s="144"/>
      <c r="W100" s="144"/>
      <c r="X100" s="144"/>
      <c r="Y100" s="144"/>
      <c r="Z100" s="144"/>
    </row>
    <row r="101" spans="1:26" ht="21.75" customHeight="1" x14ac:dyDescent="0.35">
      <c r="B101" s="156" t="s">
        <v>235</v>
      </c>
      <c r="C101" s="765"/>
      <c r="D101" s="765"/>
      <c r="E101" s="765"/>
      <c r="F101" s="766"/>
      <c r="G101" s="767"/>
      <c r="H101" s="235"/>
      <c r="I101" s="235"/>
      <c r="J101" s="235"/>
      <c r="K101" s="235"/>
      <c r="U101" s="144"/>
      <c r="W101" s="144"/>
      <c r="X101" s="144"/>
      <c r="Y101" s="144"/>
      <c r="Z101" s="144"/>
    </row>
    <row r="102" spans="1:26" ht="21.75" customHeight="1" x14ac:dyDescent="0.35">
      <c r="B102" s="156" t="s">
        <v>236</v>
      </c>
      <c r="C102" s="765"/>
      <c r="D102" s="765"/>
      <c r="E102" s="765"/>
      <c r="F102" s="766"/>
      <c r="G102" s="767"/>
      <c r="H102" s="235"/>
      <c r="I102" s="235"/>
      <c r="J102" s="235"/>
      <c r="K102" s="235"/>
      <c r="U102" s="144"/>
    </row>
    <row r="103" spans="1:26" ht="21.75" customHeight="1" x14ac:dyDescent="0.35">
      <c r="B103" s="156" t="s">
        <v>237</v>
      </c>
      <c r="C103" s="765"/>
      <c r="D103" s="765"/>
      <c r="E103" s="765"/>
      <c r="F103" s="766"/>
      <c r="G103" s="767"/>
      <c r="H103" s="235"/>
      <c r="I103" s="235"/>
      <c r="J103" s="235"/>
      <c r="K103" s="235"/>
      <c r="U103" s="144"/>
    </row>
    <row r="104" spans="1:26" ht="21.75" customHeight="1" x14ac:dyDescent="0.35">
      <c r="B104" s="156" t="s">
        <v>238</v>
      </c>
      <c r="C104" s="765"/>
      <c r="D104" s="765"/>
      <c r="E104" s="765"/>
      <c r="F104" s="766"/>
      <c r="G104" s="767"/>
      <c r="H104" s="235"/>
      <c r="I104" s="235"/>
      <c r="J104" s="235"/>
      <c r="K104" s="235"/>
      <c r="U104" s="144"/>
    </row>
    <row r="105" spans="1:26" ht="21.75" customHeight="1" x14ac:dyDescent="0.35">
      <c r="B105" s="156" t="s">
        <v>265</v>
      </c>
      <c r="C105" s="765"/>
      <c r="D105" s="765"/>
      <c r="E105" s="765"/>
      <c r="F105" s="766"/>
      <c r="G105" s="767"/>
      <c r="H105" s="235"/>
      <c r="I105" s="235"/>
      <c r="J105" s="235"/>
      <c r="K105" s="235"/>
      <c r="U105" s="144"/>
    </row>
    <row r="106" spans="1:26" ht="21.75" customHeight="1" x14ac:dyDescent="0.35">
      <c r="B106" s="156" t="s">
        <v>266</v>
      </c>
      <c r="C106" s="765"/>
      <c r="D106" s="765"/>
      <c r="E106" s="765"/>
      <c r="F106" s="766"/>
      <c r="G106" s="767"/>
      <c r="H106" s="235"/>
      <c r="I106" s="235"/>
      <c r="J106" s="235"/>
      <c r="K106" s="235"/>
      <c r="U106" s="144"/>
    </row>
    <row r="107" spans="1:26" ht="21.75" customHeight="1" x14ac:dyDescent="0.35">
      <c r="B107" s="156" t="s">
        <v>267</v>
      </c>
      <c r="C107" s="765"/>
      <c r="D107" s="765"/>
      <c r="E107" s="765"/>
      <c r="F107" s="766"/>
      <c r="G107" s="767"/>
      <c r="H107" s="235"/>
      <c r="I107" s="235"/>
      <c r="J107" s="235"/>
      <c r="K107" s="235"/>
      <c r="U107" s="144"/>
    </row>
    <row r="108" spans="1:26" ht="21.75" customHeight="1" x14ac:dyDescent="0.35">
      <c r="B108" s="156" t="s">
        <v>268</v>
      </c>
      <c r="C108" s="765"/>
      <c r="D108" s="765"/>
      <c r="E108" s="765"/>
      <c r="F108" s="766"/>
      <c r="G108" s="767"/>
      <c r="H108" s="235"/>
      <c r="I108" s="235"/>
      <c r="J108" s="235"/>
      <c r="K108" s="235"/>
      <c r="U108" s="144"/>
    </row>
    <row r="109" spans="1:26" ht="21.75" customHeight="1" x14ac:dyDescent="0.35">
      <c r="B109" s="156" t="s">
        <v>269</v>
      </c>
      <c r="C109" s="765"/>
      <c r="D109" s="765"/>
      <c r="E109" s="765"/>
      <c r="F109" s="766"/>
      <c r="G109" s="767"/>
      <c r="H109" s="235"/>
      <c r="I109" s="235"/>
      <c r="J109" s="235"/>
      <c r="K109" s="235"/>
      <c r="U109" s="144"/>
    </row>
    <row r="110" spans="1:26" ht="21.75" customHeight="1" x14ac:dyDescent="0.35">
      <c r="B110" s="667" t="s">
        <v>275</v>
      </c>
      <c r="C110" s="668"/>
      <c r="D110" s="668"/>
      <c r="E110" s="668"/>
      <c r="F110" s="669"/>
      <c r="G110" s="139">
        <f>COUNTA(C100:E109)*0.3</f>
        <v>0</v>
      </c>
      <c r="H110" s="207"/>
      <c r="I110" s="207"/>
      <c r="J110" s="207"/>
      <c r="K110" s="207"/>
      <c r="U110" s="144"/>
    </row>
    <row r="111" spans="1:26" ht="21.75" customHeight="1" x14ac:dyDescent="0.35">
      <c r="A111" s="169" t="s">
        <v>386</v>
      </c>
      <c r="B111" s="157" t="s">
        <v>387</v>
      </c>
      <c r="U111" s="144"/>
    </row>
    <row r="112" spans="1:26" ht="21.75" customHeight="1" x14ac:dyDescent="0.35">
      <c r="B112" s="728" t="s">
        <v>249</v>
      </c>
      <c r="C112" s="757" t="s">
        <v>388</v>
      </c>
      <c r="D112" s="758"/>
      <c r="E112" s="759"/>
      <c r="F112" s="763" t="s">
        <v>389</v>
      </c>
      <c r="G112" s="764"/>
      <c r="H112" s="235"/>
      <c r="I112" s="235"/>
      <c r="J112" s="235"/>
      <c r="K112" s="235"/>
      <c r="U112" s="144"/>
    </row>
    <row r="113" spans="1:21" ht="21.75" customHeight="1" x14ac:dyDescent="0.35">
      <c r="B113" s="729"/>
      <c r="C113" s="760"/>
      <c r="D113" s="761"/>
      <c r="E113" s="762"/>
      <c r="F113" s="165" t="s">
        <v>361</v>
      </c>
      <c r="G113" s="236" t="s">
        <v>362</v>
      </c>
      <c r="H113" s="235"/>
      <c r="I113" s="235"/>
      <c r="J113" s="235"/>
      <c r="K113" s="235"/>
      <c r="U113" s="144"/>
    </row>
    <row r="114" spans="1:21" ht="21.75" customHeight="1" x14ac:dyDescent="0.35">
      <c r="B114" s="156" t="s">
        <v>234</v>
      </c>
      <c r="C114" s="664"/>
      <c r="D114" s="664"/>
      <c r="E114" s="664"/>
      <c r="F114" s="27"/>
      <c r="G114" s="31"/>
      <c r="H114" s="235"/>
      <c r="I114" s="235"/>
      <c r="J114" s="235"/>
      <c r="K114" s="235"/>
      <c r="U114" s="144"/>
    </row>
    <row r="115" spans="1:21" ht="21.75" customHeight="1" x14ac:dyDescent="0.35">
      <c r="B115" s="156" t="s">
        <v>235</v>
      </c>
      <c r="C115" s="664"/>
      <c r="D115" s="664"/>
      <c r="E115" s="664"/>
      <c r="F115" s="27"/>
      <c r="G115" s="31"/>
      <c r="H115" s="235"/>
      <c r="I115" s="235"/>
      <c r="J115" s="235"/>
      <c r="K115" s="235"/>
      <c r="U115" s="144"/>
    </row>
    <row r="116" spans="1:21" ht="21.75" customHeight="1" x14ac:dyDescent="0.35">
      <c r="B116" s="156" t="s">
        <v>236</v>
      </c>
      <c r="C116" s="664"/>
      <c r="D116" s="664"/>
      <c r="E116" s="664"/>
      <c r="F116" s="27"/>
      <c r="G116" s="31"/>
      <c r="H116" s="235"/>
      <c r="I116" s="235"/>
      <c r="J116" s="235"/>
      <c r="K116" s="235"/>
      <c r="U116" s="144"/>
    </row>
    <row r="117" spans="1:21" ht="21.75" customHeight="1" x14ac:dyDescent="0.35">
      <c r="B117" s="156" t="s">
        <v>237</v>
      </c>
      <c r="C117" s="664"/>
      <c r="D117" s="664"/>
      <c r="E117" s="664"/>
      <c r="F117" s="27"/>
      <c r="G117" s="31"/>
      <c r="H117" s="235"/>
      <c r="I117" s="235"/>
      <c r="J117" s="235"/>
      <c r="K117" s="235"/>
      <c r="U117" s="144"/>
    </row>
    <row r="118" spans="1:21" ht="21.75" customHeight="1" x14ac:dyDescent="0.35">
      <c r="B118" s="156" t="s">
        <v>238</v>
      </c>
      <c r="C118" s="664"/>
      <c r="D118" s="664"/>
      <c r="E118" s="664"/>
      <c r="F118" s="27"/>
      <c r="G118" s="31"/>
      <c r="H118" s="235"/>
      <c r="I118" s="235"/>
      <c r="J118" s="235"/>
      <c r="K118" s="235"/>
      <c r="U118" s="144"/>
    </row>
    <row r="119" spans="1:21" ht="21.75" customHeight="1" x14ac:dyDescent="0.35">
      <c r="B119" s="156" t="s">
        <v>265</v>
      </c>
      <c r="C119" s="664"/>
      <c r="D119" s="664"/>
      <c r="E119" s="664"/>
      <c r="F119" s="27"/>
      <c r="G119" s="31"/>
      <c r="H119" s="235"/>
      <c r="I119" s="235"/>
      <c r="J119" s="235"/>
      <c r="K119" s="235"/>
      <c r="U119" s="144"/>
    </row>
    <row r="120" spans="1:21" ht="21.75" customHeight="1" x14ac:dyDescent="0.35">
      <c r="B120" s="156" t="s">
        <v>266</v>
      </c>
      <c r="C120" s="664"/>
      <c r="D120" s="664"/>
      <c r="E120" s="664"/>
      <c r="F120" s="27"/>
      <c r="G120" s="31"/>
      <c r="H120" s="235"/>
      <c r="I120" s="235"/>
      <c r="J120" s="235"/>
      <c r="K120" s="235"/>
      <c r="U120" s="144"/>
    </row>
    <row r="121" spans="1:21" ht="21.75" customHeight="1" x14ac:dyDescent="0.35">
      <c r="B121" s="156" t="s">
        <v>267</v>
      </c>
      <c r="C121" s="664"/>
      <c r="D121" s="664"/>
      <c r="E121" s="664"/>
      <c r="F121" s="27"/>
      <c r="G121" s="31"/>
      <c r="H121" s="235"/>
      <c r="I121" s="235"/>
      <c r="J121" s="235"/>
      <c r="K121" s="235"/>
    </row>
    <row r="122" spans="1:21" ht="21.75" customHeight="1" x14ac:dyDescent="0.35">
      <c r="B122" s="156" t="s">
        <v>268</v>
      </c>
      <c r="C122" s="664"/>
      <c r="D122" s="664"/>
      <c r="E122" s="664"/>
      <c r="F122" s="27"/>
      <c r="G122" s="31"/>
      <c r="H122" s="235"/>
      <c r="I122" s="235"/>
      <c r="J122" s="235"/>
      <c r="K122" s="235"/>
    </row>
    <row r="123" spans="1:21" ht="21.75" customHeight="1" x14ac:dyDescent="0.35">
      <c r="B123" s="156" t="s">
        <v>269</v>
      </c>
      <c r="C123" s="664"/>
      <c r="D123" s="664"/>
      <c r="E123" s="664"/>
      <c r="F123" s="27"/>
      <c r="G123" s="31"/>
      <c r="H123" s="235"/>
      <c r="I123" s="235"/>
      <c r="J123" s="235"/>
      <c r="K123" s="235"/>
    </row>
    <row r="124" spans="1:21" ht="21.75" customHeight="1" x14ac:dyDescent="0.35">
      <c r="B124" s="667" t="s">
        <v>275</v>
      </c>
      <c r="C124" s="668"/>
      <c r="D124" s="668"/>
      <c r="E124" s="668"/>
      <c r="F124" s="669"/>
      <c r="G124" s="139">
        <f>COUNTA(C114:E123)*0.5</f>
        <v>0</v>
      </c>
      <c r="H124" s="207"/>
      <c r="I124" s="207"/>
      <c r="J124" s="207"/>
      <c r="K124" s="207"/>
    </row>
    <row r="125" spans="1:21" ht="21.75" customHeight="1" x14ac:dyDescent="0.35">
      <c r="A125" s="169" t="s">
        <v>390</v>
      </c>
      <c r="B125" s="157" t="s">
        <v>391</v>
      </c>
    </row>
    <row r="126" spans="1:21" ht="21.75" customHeight="1" x14ac:dyDescent="0.35">
      <c r="B126" s="728" t="s">
        <v>249</v>
      </c>
      <c r="C126" s="757" t="s">
        <v>392</v>
      </c>
      <c r="D126" s="758"/>
      <c r="E126" s="759"/>
      <c r="F126" s="763" t="s">
        <v>393</v>
      </c>
      <c r="G126" s="764"/>
      <c r="H126" s="235"/>
      <c r="I126" s="235"/>
      <c r="J126" s="235"/>
      <c r="K126" s="235"/>
    </row>
    <row r="127" spans="1:21" ht="21.75" customHeight="1" x14ac:dyDescent="0.35">
      <c r="B127" s="729"/>
      <c r="C127" s="760"/>
      <c r="D127" s="761"/>
      <c r="E127" s="762"/>
      <c r="F127" s="165" t="s">
        <v>361</v>
      </c>
      <c r="G127" s="237" t="s">
        <v>362</v>
      </c>
      <c r="H127" s="235"/>
      <c r="I127" s="235"/>
      <c r="J127" s="235"/>
      <c r="K127" s="235"/>
    </row>
    <row r="128" spans="1:21" ht="21.75" customHeight="1" x14ac:dyDescent="0.35">
      <c r="B128" s="156" t="s">
        <v>234</v>
      </c>
      <c r="C128" s="664"/>
      <c r="D128" s="664"/>
      <c r="E128" s="664"/>
      <c r="F128" s="25"/>
      <c r="G128" s="27"/>
      <c r="H128" s="235"/>
      <c r="I128" s="235"/>
      <c r="J128" s="235"/>
      <c r="K128" s="235"/>
    </row>
    <row r="129" spans="1:27" ht="21.75" customHeight="1" x14ac:dyDescent="0.35">
      <c r="B129" s="156" t="s">
        <v>235</v>
      </c>
      <c r="C129" s="664"/>
      <c r="D129" s="664"/>
      <c r="E129" s="664"/>
      <c r="F129" s="27"/>
      <c r="G129" s="27"/>
      <c r="H129" s="235"/>
      <c r="I129" s="235"/>
      <c r="J129" s="235"/>
      <c r="K129" s="235"/>
    </row>
    <row r="130" spans="1:27" ht="21.75" customHeight="1" x14ac:dyDescent="0.35">
      <c r="B130" s="156" t="s">
        <v>236</v>
      </c>
      <c r="C130" s="664"/>
      <c r="D130" s="664"/>
      <c r="E130" s="664"/>
      <c r="F130" s="27"/>
      <c r="G130" s="27"/>
      <c r="H130" s="235"/>
      <c r="I130" s="235"/>
      <c r="J130" s="235"/>
      <c r="K130" s="235"/>
    </row>
    <row r="131" spans="1:27" ht="21.75" customHeight="1" x14ac:dyDescent="0.35">
      <c r="B131" s="156" t="s">
        <v>237</v>
      </c>
      <c r="C131" s="664"/>
      <c r="D131" s="664"/>
      <c r="E131" s="664"/>
      <c r="F131" s="27"/>
      <c r="G131" s="27"/>
      <c r="H131" s="235"/>
      <c r="I131" s="235"/>
      <c r="J131" s="235"/>
      <c r="K131" s="235"/>
    </row>
    <row r="132" spans="1:27" ht="21.75" customHeight="1" x14ac:dyDescent="0.35">
      <c r="B132" s="156" t="s">
        <v>238</v>
      </c>
      <c r="C132" s="664"/>
      <c r="D132" s="664"/>
      <c r="E132" s="664"/>
      <c r="F132" s="27"/>
      <c r="G132" s="27"/>
      <c r="H132" s="235"/>
      <c r="I132" s="235"/>
      <c r="J132" s="235"/>
      <c r="K132" s="235"/>
    </row>
    <row r="133" spans="1:27" ht="21.75" customHeight="1" x14ac:dyDescent="0.35">
      <c r="B133" s="156" t="s">
        <v>265</v>
      </c>
      <c r="C133" s="664"/>
      <c r="D133" s="664"/>
      <c r="E133" s="664"/>
      <c r="F133" s="27"/>
      <c r="G133" s="27"/>
      <c r="H133" s="235"/>
      <c r="I133" s="235"/>
      <c r="J133" s="235"/>
      <c r="K133" s="235"/>
    </row>
    <row r="134" spans="1:27" ht="21.75" customHeight="1" x14ac:dyDescent="0.35">
      <c r="B134" s="156" t="s">
        <v>266</v>
      </c>
      <c r="C134" s="664"/>
      <c r="D134" s="664"/>
      <c r="E134" s="664"/>
      <c r="F134" s="27"/>
      <c r="G134" s="27"/>
      <c r="H134" s="235"/>
      <c r="I134" s="235"/>
      <c r="J134" s="235"/>
      <c r="K134" s="235"/>
    </row>
    <row r="135" spans="1:27" ht="21.75" customHeight="1" x14ac:dyDescent="0.35">
      <c r="B135" s="156" t="s">
        <v>267</v>
      </c>
      <c r="C135" s="664"/>
      <c r="D135" s="664"/>
      <c r="E135" s="664"/>
      <c r="F135" s="27"/>
      <c r="G135" s="27"/>
      <c r="H135" s="235"/>
      <c r="I135" s="235"/>
      <c r="J135" s="235"/>
      <c r="K135" s="235"/>
    </row>
    <row r="136" spans="1:27" ht="21.75" customHeight="1" x14ac:dyDescent="0.35">
      <c r="B136" s="156" t="s">
        <v>268</v>
      </c>
      <c r="C136" s="664"/>
      <c r="D136" s="664"/>
      <c r="E136" s="664"/>
      <c r="F136" s="27"/>
      <c r="G136" s="27"/>
      <c r="H136" s="235"/>
      <c r="I136" s="235"/>
      <c r="J136" s="235"/>
      <c r="K136" s="235"/>
    </row>
    <row r="137" spans="1:27" ht="21.75" customHeight="1" x14ac:dyDescent="0.35">
      <c r="B137" s="193" t="s">
        <v>269</v>
      </c>
      <c r="C137" s="756"/>
      <c r="D137" s="756"/>
      <c r="E137" s="756"/>
      <c r="F137" s="36"/>
      <c r="G137" s="36"/>
      <c r="H137" s="235"/>
      <c r="I137" s="235"/>
      <c r="J137" s="235"/>
      <c r="K137" s="235"/>
    </row>
    <row r="138" spans="1:27" ht="21.75" customHeight="1" x14ac:dyDescent="0.35">
      <c r="B138" s="662" t="s">
        <v>275</v>
      </c>
      <c r="C138" s="662"/>
      <c r="D138" s="662"/>
      <c r="E138" s="662"/>
      <c r="F138" s="662"/>
      <c r="G138" s="139">
        <f>COUNTA(C128:E137)*0.6</f>
        <v>0</v>
      </c>
      <c r="H138" s="207"/>
      <c r="I138" s="207"/>
      <c r="J138" s="207"/>
      <c r="K138" s="207"/>
    </row>
    <row r="139" spans="1:27" ht="21.75" customHeight="1" x14ac:dyDescent="0.35">
      <c r="A139" s="169" t="s">
        <v>394</v>
      </c>
      <c r="B139" s="157" t="s">
        <v>395</v>
      </c>
      <c r="H139" s="138"/>
      <c r="I139" s="138"/>
      <c r="J139" s="138"/>
      <c r="K139" s="138"/>
    </row>
    <row r="140" spans="1:27" ht="21.75" customHeight="1" x14ac:dyDescent="0.35">
      <c r="B140" s="665" t="s">
        <v>249</v>
      </c>
      <c r="C140" s="665" t="s">
        <v>396</v>
      </c>
      <c r="D140" s="665"/>
      <c r="E140" s="689" t="s">
        <v>477</v>
      </c>
      <c r="F140" s="747"/>
      <c r="G140" s="747"/>
      <c r="H140" s="747"/>
      <c r="I140" s="747"/>
      <c r="J140" s="747"/>
      <c r="K140" s="747"/>
      <c r="L140" s="747"/>
      <c r="M140" s="747"/>
      <c r="N140" s="747"/>
      <c r="O140" s="747"/>
      <c r="P140" s="747"/>
      <c r="Q140" s="747"/>
      <c r="R140" s="747"/>
      <c r="S140" s="747"/>
      <c r="T140" s="690"/>
      <c r="U140" s="233"/>
      <c r="V140" s="750" t="s">
        <v>397</v>
      </c>
      <c r="W140" s="233"/>
      <c r="X140" s="233"/>
      <c r="Y140" s="233"/>
      <c r="Z140" s="233"/>
      <c r="AA140" s="745" t="s">
        <v>257</v>
      </c>
    </row>
    <row r="141" spans="1:27" ht="21.75" customHeight="1" x14ac:dyDescent="0.35">
      <c r="B141" s="665"/>
      <c r="C141" s="665"/>
      <c r="D141" s="665"/>
      <c r="E141" s="688" t="s">
        <v>398</v>
      </c>
      <c r="F141" s="688"/>
      <c r="G141" s="688"/>
      <c r="H141" s="138"/>
      <c r="I141" s="138"/>
      <c r="J141" s="138"/>
      <c r="K141" s="138"/>
      <c r="L141" s="688" t="s">
        <v>399</v>
      </c>
      <c r="M141" s="688"/>
      <c r="N141" s="688"/>
      <c r="O141" s="688" t="s">
        <v>400</v>
      </c>
      <c r="P141" s="688"/>
      <c r="Q141" s="688"/>
      <c r="R141" s="688" t="s">
        <v>401</v>
      </c>
      <c r="S141" s="688"/>
      <c r="T141" s="688"/>
      <c r="U141" s="219"/>
      <c r="V141" s="751"/>
      <c r="W141" s="219"/>
      <c r="X141" s="219"/>
      <c r="Y141" s="219"/>
      <c r="Z141" s="219"/>
      <c r="AA141" s="745"/>
    </row>
    <row r="142" spans="1:27" ht="66" customHeight="1" x14ac:dyDescent="0.35">
      <c r="B142" s="665"/>
      <c r="C142" s="665"/>
      <c r="D142" s="665"/>
      <c r="E142" s="220" t="s">
        <v>402</v>
      </c>
      <c r="F142" s="220" t="s">
        <v>403</v>
      </c>
      <c r="G142" s="234" t="s">
        <v>404</v>
      </c>
      <c r="H142" s="138"/>
      <c r="I142" s="138"/>
      <c r="J142" s="138"/>
      <c r="K142" s="138"/>
      <c r="L142" s="220" t="s">
        <v>402</v>
      </c>
      <c r="M142" s="220" t="s">
        <v>403</v>
      </c>
      <c r="N142" s="234" t="s">
        <v>404</v>
      </c>
      <c r="O142" s="220" t="s">
        <v>402</v>
      </c>
      <c r="P142" s="220" t="s">
        <v>403</v>
      </c>
      <c r="Q142" s="234" t="s">
        <v>404</v>
      </c>
      <c r="R142" s="220" t="s">
        <v>402</v>
      </c>
      <c r="S142" s="220" t="s">
        <v>403</v>
      </c>
      <c r="T142" s="234" t="s">
        <v>404</v>
      </c>
      <c r="U142" s="219"/>
      <c r="V142" s="752"/>
      <c r="W142" s="219"/>
      <c r="X142" s="219"/>
      <c r="Y142" s="219"/>
      <c r="Z142" s="219"/>
      <c r="AA142" s="745"/>
    </row>
    <row r="143" spans="1:27" ht="21.75" customHeight="1" x14ac:dyDescent="0.35">
      <c r="B143" s="156" t="s">
        <v>234</v>
      </c>
      <c r="C143" s="664"/>
      <c r="D143" s="664"/>
      <c r="E143" s="25"/>
      <c r="F143" s="25"/>
      <c r="G143" s="25"/>
      <c r="H143" s="24"/>
      <c r="I143" s="24"/>
      <c r="J143" s="24"/>
      <c r="K143" s="24"/>
      <c r="L143" s="25"/>
      <c r="M143" s="25"/>
      <c r="N143" s="25"/>
      <c r="O143" s="25"/>
      <c r="P143" s="25"/>
      <c r="Q143" s="25"/>
      <c r="R143" s="25"/>
      <c r="S143" s="25"/>
      <c r="T143" s="25"/>
      <c r="U143" s="25">
        <f t="shared" ref="U143:U152" si="4">IF(E143="/",2.5,IF(F143="/",2.25,IF(G143="/",2,IF(L143="/",3.5,IF(M143="/",3.25,IF(N143="/",3,IF(O143="/",4.5,IF(P143="/",4.25,IF(Q143="/",4,IF(R143="/",5.5,IF(S143="/",5.25,IF(T143="/",5,0))))))))))))</f>
        <v>0</v>
      </c>
      <c r="V143" s="55"/>
      <c r="W143" s="230">
        <f t="shared" ref="W143:W152" si="5">(V143-20000)</f>
        <v>-20000</v>
      </c>
      <c r="X143" s="231">
        <f>(W143/20000)</f>
        <v>-1</v>
      </c>
      <c r="Y143" s="231">
        <f>ROUNDUP(X143,0)</f>
        <v>-1</v>
      </c>
      <c r="Z143" s="231">
        <f t="shared" ref="Z143:Z152" si="6">(Y143*0.25)+U143</f>
        <v>-0.25</v>
      </c>
      <c r="AA143" s="232">
        <f t="shared" ref="AA143:AA152" si="7">IF(Z143&lt;U143,U143,Z143)</f>
        <v>0</v>
      </c>
    </row>
    <row r="144" spans="1:27" ht="21.75" customHeight="1" x14ac:dyDescent="0.35">
      <c r="B144" s="156" t="s">
        <v>235</v>
      </c>
      <c r="C144" s="664"/>
      <c r="D144" s="664"/>
      <c r="E144" s="25"/>
      <c r="F144" s="25"/>
      <c r="G144" s="25"/>
      <c r="H144" s="24"/>
      <c r="I144" s="24"/>
      <c r="J144" s="24"/>
      <c r="K144" s="24"/>
      <c r="L144" s="25"/>
      <c r="M144" s="25"/>
      <c r="N144" s="25"/>
      <c r="O144" s="25"/>
      <c r="P144" s="25"/>
      <c r="Q144" s="25"/>
      <c r="R144" s="25"/>
      <c r="S144" s="25"/>
      <c r="T144" s="25"/>
      <c r="U144" s="25">
        <f t="shared" si="4"/>
        <v>0</v>
      </c>
      <c r="V144" s="55"/>
      <c r="W144" s="230">
        <f t="shared" si="5"/>
        <v>-20000</v>
      </c>
      <c r="X144" s="231">
        <f t="shared" ref="X144:X152" si="8">(W144/20000)</f>
        <v>-1</v>
      </c>
      <c r="Y144" s="231">
        <f t="shared" ref="Y144:Y152" si="9">ROUNDUP(X144,0)</f>
        <v>-1</v>
      </c>
      <c r="Z144" s="231">
        <f t="shared" si="6"/>
        <v>-0.25</v>
      </c>
      <c r="AA144" s="232">
        <f t="shared" si="7"/>
        <v>0</v>
      </c>
    </row>
    <row r="145" spans="1:27" ht="21.75" customHeight="1" x14ac:dyDescent="0.35">
      <c r="B145" s="156" t="s">
        <v>236</v>
      </c>
      <c r="C145" s="664"/>
      <c r="D145" s="664"/>
      <c r="E145" s="25"/>
      <c r="F145" s="25"/>
      <c r="G145" s="25"/>
      <c r="H145" s="24"/>
      <c r="I145" s="24"/>
      <c r="J145" s="24"/>
      <c r="K145" s="24"/>
      <c r="L145" s="25"/>
      <c r="M145" s="25"/>
      <c r="N145" s="25"/>
      <c r="O145" s="25"/>
      <c r="P145" s="25"/>
      <c r="Q145" s="25"/>
      <c r="R145" s="25"/>
      <c r="S145" s="25"/>
      <c r="T145" s="25"/>
      <c r="U145" s="25">
        <f t="shared" si="4"/>
        <v>0</v>
      </c>
      <c r="V145" s="55"/>
      <c r="W145" s="230">
        <f t="shared" si="5"/>
        <v>-20000</v>
      </c>
      <c r="X145" s="231">
        <f t="shared" si="8"/>
        <v>-1</v>
      </c>
      <c r="Y145" s="231">
        <f t="shared" si="9"/>
        <v>-1</v>
      </c>
      <c r="Z145" s="231">
        <f t="shared" si="6"/>
        <v>-0.25</v>
      </c>
      <c r="AA145" s="232">
        <f t="shared" si="7"/>
        <v>0</v>
      </c>
    </row>
    <row r="146" spans="1:27" ht="21.75" customHeight="1" x14ac:dyDescent="0.35">
      <c r="B146" s="156" t="s">
        <v>237</v>
      </c>
      <c r="C146" s="664"/>
      <c r="D146" s="664"/>
      <c r="E146" s="25"/>
      <c r="F146" s="25"/>
      <c r="G146" s="25"/>
      <c r="H146" s="24"/>
      <c r="I146" s="24"/>
      <c r="J146" s="24"/>
      <c r="K146" s="24"/>
      <c r="L146" s="25"/>
      <c r="M146" s="25"/>
      <c r="N146" s="25"/>
      <c r="O146" s="25"/>
      <c r="P146" s="25"/>
      <c r="Q146" s="25"/>
      <c r="R146" s="25"/>
      <c r="S146" s="25"/>
      <c r="T146" s="25"/>
      <c r="U146" s="25">
        <f t="shared" si="4"/>
        <v>0</v>
      </c>
      <c r="V146" s="55"/>
      <c r="W146" s="230">
        <f t="shared" si="5"/>
        <v>-20000</v>
      </c>
      <c r="X146" s="231">
        <f t="shared" si="8"/>
        <v>-1</v>
      </c>
      <c r="Y146" s="231">
        <f t="shared" si="9"/>
        <v>-1</v>
      </c>
      <c r="Z146" s="231">
        <f t="shared" si="6"/>
        <v>-0.25</v>
      </c>
      <c r="AA146" s="232">
        <f t="shared" si="7"/>
        <v>0</v>
      </c>
    </row>
    <row r="147" spans="1:27" ht="21.75" customHeight="1" x14ac:dyDescent="0.35">
      <c r="B147" s="156" t="s">
        <v>238</v>
      </c>
      <c r="C147" s="664"/>
      <c r="D147" s="664"/>
      <c r="E147" s="25"/>
      <c r="F147" s="25"/>
      <c r="G147" s="25"/>
      <c r="H147" s="24"/>
      <c r="I147" s="24"/>
      <c r="J147" s="24"/>
      <c r="K147" s="24"/>
      <c r="L147" s="25"/>
      <c r="M147" s="25"/>
      <c r="N147" s="25"/>
      <c r="O147" s="25"/>
      <c r="P147" s="25"/>
      <c r="Q147" s="25"/>
      <c r="R147" s="25"/>
      <c r="S147" s="25"/>
      <c r="T147" s="25"/>
      <c r="U147" s="25">
        <f t="shared" si="4"/>
        <v>0</v>
      </c>
      <c r="V147" s="55"/>
      <c r="W147" s="230">
        <f t="shared" si="5"/>
        <v>-20000</v>
      </c>
      <c r="X147" s="231">
        <f t="shared" si="8"/>
        <v>-1</v>
      </c>
      <c r="Y147" s="231">
        <f t="shared" si="9"/>
        <v>-1</v>
      </c>
      <c r="Z147" s="231">
        <f t="shared" si="6"/>
        <v>-0.25</v>
      </c>
      <c r="AA147" s="232">
        <f t="shared" si="7"/>
        <v>0</v>
      </c>
    </row>
    <row r="148" spans="1:27" ht="21.75" customHeight="1" x14ac:dyDescent="0.35">
      <c r="B148" s="156" t="s">
        <v>265</v>
      </c>
      <c r="C148" s="664"/>
      <c r="D148" s="664"/>
      <c r="E148" s="25"/>
      <c r="F148" s="25"/>
      <c r="G148" s="25"/>
      <c r="H148" s="24"/>
      <c r="I148" s="24"/>
      <c r="J148" s="24"/>
      <c r="K148" s="24"/>
      <c r="L148" s="25"/>
      <c r="M148" s="25"/>
      <c r="N148" s="25"/>
      <c r="O148" s="25"/>
      <c r="P148" s="25"/>
      <c r="Q148" s="25"/>
      <c r="R148" s="25"/>
      <c r="S148" s="25"/>
      <c r="T148" s="25"/>
      <c r="U148" s="25">
        <f t="shared" si="4"/>
        <v>0</v>
      </c>
      <c r="V148" s="55"/>
      <c r="W148" s="230">
        <f t="shared" si="5"/>
        <v>-20000</v>
      </c>
      <c r="X148" s="231">
        <f t="shared" si="8"/>
        <v>-1</v>
      </c>
      <c r="Y148" s="231">
        <f t="shared" si="9"/>
        <v>-1</v>
      </c>
      <c r="Z148" s="231">
        <f t="shared" si="6"/>
        <v>-0.25</v>
      </c>
      <c r="AA148" s="232">
        <f t="shared" si="7"/>
        <v>0</v>
      </c>
    </row>
    <row r="149" spans="1:27" ht="21.75" customHeight="1" x14ac:dyDescent="0.35">
      <c r="B149" s="156" t="s">
        <v>266</v>
      </c>
      <c r="C149" s="664"/>
      <c r="D149" s="664"/>
      <c r="E149" s="25"/>
      <c r="F149" s="25"/>
      <c r="G149" s="25"/>
      <c r="H149" s="24"/>
      <c r="I149" s="24"/>
      <c r="J149" s="24"/>
      <c r="K149" s="24"/>
      <c r="L149" s="25"/>
      <c r="M149" s="25"/>
      <c r="N149" s="25"/>
      <c r="O149" s="25"/>
      <c r="P149" s="25"/>
      <c r="Q149" s="25"/>
      <c r="R149" s="25"/>
      <c r="S149" s="25"/>
      <c r="T149" s="25"/>
      <c r="U149" s="25">
        <f t="shared" si="4"/>
        <v>0</v>
      </c>
      <c r="V149" s="55"/>
      <c r="W149" s="230">
        <f t="shared" si="5"/>
        <v>-20000</v>
      </c>
      <c r="X149" s="231">
        <f t="shared" si="8"/>
        <v>-1</v>
      </c>
      <c r="Y149" s="231">
        <f t="shared" si="9"/>
        <v>-1</v>
      </c>
      <c r="Z149" s="231">
        <f t="shared" si="6"/>
        <v>-0.25</v>
      </c>
      <c r="AA149" s="232">
        <f t="shared" si="7"/>
        <v>0</v>
      </c>
    </row>
    <row r="150" spans="1:27" ht="21.75" customHeight="1" x14ac:dyDescent="0.35">
      <c r="B150" s="156" t="s">
        <v>267</v>
      </c>
      <c r="C150" s="664"/>
      <c r="D150" s="664"/>
      <c r="E150" s="25"/>
      <c r="F150" s="25"/>
      <c r="G150" s="25"/>
      <c r="H150" s="24"/>
      <c r="I150" s="24"/>
      <c r="J150" s="24"/>
      <c r="K150" s="24"/>
      <c r="L150" s="25"/>
      <c r="M150" s="25"/>
      <c r="N150" s="25"/>
      <c r="O150" s="25"/>
      <c r="P150" s="25"/>
      <c r="Q150" s="25"/>
      <c r="R150" s="25"/>
      <c r="S150" s="25"/>
      <c r="T150" s="25"/>
      <c r="U150" s="25">
        <f t="shared" si="4"/>
        <v>0</v>
      </c>
      <c r="V150" s="55"/>
      <c r="W150" s="230">
        <f t="shared" si="5"/>
        <v>-20000</v>
      </c>
      <c r="X150" s="231">
        <f t="shared" si="8"/>
        <v>-1</v>
      </c>
      <c r="Y150" s="231">
        <f t="shared" si="9"/>
        <v>-1</v>
      </c>
      <c r="Z150" s="231">
        <f t="shared" si="6"/>
        <v>-0.25</v>
      </c>
      <c r="AA150" s="232">
        <f t="shared" si="7"/>
        <v>0</v>
      </c>
    </row>
    <row r="151" spans="1:27" ht="21.75" customHeight="1" x14ac:dyDescent="0.35">
      <c r="B151" s="156" t="s">
        <v>268</v>
      </c>
      <c r="C151" s="664"/>
      <c r="D151" s="664"/>
      <c r="E151" s="25"/>
      <c r="F151" s="25"/>
      <c r="G151" s="25"/>
      <c r="H151" s="24"/>
      <c r="I151" s="24"/>
      <c r="J151" s="24"/>
      <c r="K151" s="24"/>
      <c r="L151" s="25"/>
      <c r="M151" s="25"/>
      <c r="N151" s="25"/>
      <c r="O151" s="25"/>
      <c r="P151" s="25"/>
      <c r="Q151" s="25"/>
      <c r="R151" s="25"/>
      <c r="S151" s="25"/>
      <c r="T151" s="25"/>
      <c r="U151" s="25">
        <f t="shared" si="4"/>
        <v>0</v>
      </c>
      <c r="V151" s="55"/>
      <c r="W151" s="230">
        <f t="shared" si="5"/>
        <v>-20000</v>
      </c>
      <c r="X151" s="231">
        <f t="shared" si="8"/>
        <v>-1</v>
      </c>
      <c r="Y151" s="231">
        <f t="shared" si="9"/>
        <v>-1</v>
      </c>
      <c r="Z151" s="231">
        <f t="shared" si="6"/>
        <v>-0.25</v>
      </c>
      <c r="AA151" s="232">
        <f t="shared" si="7"/>
        <v>0</v>
      </c>
    </row>
    <row r="152" spans="1:27" ht="21.75" customHeight="1" x14ac:dyDescent="0.35">
      <c r="B152" s="156" t="s">
        <v>269</v>
      </c>
      <c r="C152" s="664"/>
      <c r="D152" s="664"/>
      <c r="E152" s="25"/>
      <c r="F152" s="25"/>
      <c r="G152" s="25"/>
      <c r="H152" s="24"/>
      <c r="I152" s="24"/>
      <c r="J152" s="24"/>
      <c r="K152" s="24"/>
      <c r="L152" s="25"/>
      <c r="M152" s="25"/>
      <c r="N152" s="25"/>
      <c r="O152" s="25"/>
      <c r="P152" s="25"/>
      <c r="Q152" s="25"/>
      <c r="R152" s="25"/>
      <c r="S152" s="25"/>
      <c r="T152" s="25"/>
      <c r="U152" s="25">
        <f t="shared" si="4"/>
        <v>0</v>
      </c>
      <c r="V152" s="55"/>
      <c r="W152" s="230">
        <f t="shared" si="5"/>
        <v>-20000</v>
      </c>
      <c r="X152" s="231">
        <f t="shared" si="8"/>
        <v>-1</v>
      </c>
      <c r="Y152" s="231">
        <f t="shared" si="9"/>
        <v>-1</v>
      </c>
      <c r="Z152" s="231">
        <f t="shared" si="6"/>
        <v>-0.25</v>
      </c>
      <c r="AA152" s="232">
        <f t="shared" si="7"/>
        <v>0</v>
      </c>
    </row>
    <row r="153" spans="1:27" ht="21.75" customHeight="1" x14ac:dyDescent="0.35">
      <c r="B153" s="667" t="s">
        <v>275</v>
      </c>
      <c r="C153" s="668"/>
      <c r="D153" s="668"/>
      <c r="E153" s="668"/>
      <c r="F153" s="668"/>
      <c r="G153" s="668"/>
      <c r="H153" s="668"/>
      <c r="I153" s="668"/>
      <c r="J153" s="668"/>
      <c r="K153" s="668"/>
      <c r="L153" s="668"/>
      <c r="M153" s="668"/>
      <c r="N153" s="668"/>
      <c r="O153" s="668"/>
      <c r="P153" s="668"/>
      <c r="Q153" s="668"/>
      <c r="R153" s="668"/>
      <c r="S153" s="668"/>
      <c r="T153" s="668"/>
      <c r="U153" s="668"/>
      <c r="V153" s="668"/>
      <c r="W153" s="668"/>
      <c r="X153" s="668"/>
      <c r="Y153" s="668"/>
      <c r="Z153" s="669"/>
      <c r="AA153" s="164">
        <f>SUM(AA143:AA152)</f>
        <v>0</v>
      </c>
    </row>
    <row r="155" spans="1:27" ht="21.75" customHeight="1" x14ac:dyDescent="0.35">
      <c r="A155" s="701" t="s">
        <v>240</v>
      </c>
      <c r="B155" s="702"/>
      <c r="C155" s="702"/>
      <c r="D155" s="702"/>
      <c r="E155" s="702"/>
      <c r="F155" s="702"/>
      <c r="G155" s="702"/>
      <c r="H155" s="702"/>
      <c r="I155" s="702"/>
      <c r="J155" s="702"/>
      <c r="K155" s="702"/>
      <c r="L155" s="702"/>
      <c r="M155" s="702" t="s">
        <v>257</v>
      </c>
      <c r="N155" s="702"/>
      <c r="O155" s="707">
        <f>G26+G40+G55+G69+G83+G97+G110+G124+G138+AA153</f>
        <v>0</v>
      </c>
      <c r="P155" s="707"/>
      <c r="Q155" s="707"/>
      <c r="R155" s="702" t="s">
        <v>13</v>
      </c>
      <c r="S155" s="702"/>
      <c r="T155" s="702"/>
      <c r="U155" s="702"/>
      <c r="V155" s="702"/>
      <c r="W155" s="702"/>
      <c r="X155" s="702"/>
      <c r="Y155" s="702"/>
      <c r="Z155" s="702"/>
      <c r="AA155" s="753"/>
    </row>
    <row r="156" spans="1:27" ht="21.75" customHeight="1" x14ac:dyDescent="0.35">
      <c r="A156" s="703"/>
      <c r="B156" s="704"/>
      <c r="C156" s="704"/>
      <c r="D156" s="704"/>
      <c r="E156" s="704"/>
      <c r="F156" s="704"/>
      <c r="G156" s="704"/>
      <c r="H156" s="704"/>
      <c r="I156" s="704"/>
      <c r="J156" s="704"/>
      <c r="K156" s="704"/>
      <c r="L156" s="704"/>
      <c r="M156" s="704"/>
      <c r="N156" s="704"/>
      <c r="O156" s="708"/>
      <c r="P156" s="708"/>
      <c r="Q156" s="708"/>
      <c r="R156" s="704"/>
      <c r="S156" s="704"/>
      <c r="T156" s="704"/>
      <c r="U156" s="704"/>
      <c r="V156" s="704"/>
      <c r="W156" s="704"/>
      <c r="X156" s="704"/>
      <c r="Y156" s="704"/>
      <c r="Z156" s="704"/>
      <c r="AA156" s="754"/>
    </row>
    <row r="157" spans="1:27" ht="21.75" customHeight="1" x14ac:dyDescent="0.35">
      <c r="A157" s="705"/>
      <c r="B157" s="706"/>
      <c r="C157" s="706"/>
      <c r="D157" s="706"/>
      <c r="E157" s="706"/>
      <c r="F157" s="706"/>
      <c r="G157" s="706"/>
      <c r="H157" s="706"/>
      <c r="I157" s="706"/>
      <c r="J157" s="706"/>
      <c r="K157" s="706"/>
      <c r="L157" s="706"/>
      <c r="M157" s="706"/>
      <c r="N157" s="706"/>
      <c r="O157" s="709"/>
      <c r="P157" s="709"/>
      <c r="Q157" s="709"/>
      <c r="R157" s="706"/>
      <c r="S157" s="706"/>
      <c r="T157" s="706"/>
      <c r="U157" s="706"/>
      <c r="V157" s="706"/>
      <c r="W157" s="706"/>
      <c r="X157" s="706"/>
      <c r="Y157" s="706"/>
      <c r="Z157" s="706"/>
      <c r="AA157" s="755"/>
    </row>
    <row r="158" spans="1:27" ht="21.75" customHeight="1" x14ac:dyDescent="0.35">
      <c r="H158" s="138"/>
      <c r="I158" s="138"/>
      <c r="J158" s="138"/>
      <c r="K158" s="138"/>
    </row>
    <row r="159" spans="1:27" ht="21.75" customHeight="1" x14ac:dyDescent="0.35">
      <c r="A159" s="149" t="s">
        <v>320</v>
      </c>
      <c r="B159" s="213"/>
      <c r="C159" s="716" t="s">
        <v>490</v>
      </c>
      <c r="D159" s="716"/>
      <c r="E159" s="716"/>
      <c r="F159" s="716"/>
      <c r="G159" s="716"/>
      <c r="H159" s="716"/>
      <c r="I159" s="716"/>
      <c r="J159" s="716"/>
      <c r="K159" s="716"/>
      <c r="L159" s="716"/>
      <c r="M159" s="716"/>
      <c r="N159" s="716"/>
      <c r="O159" s="716"/>
      <c r="P159" s="716"/>
      <c r="Q159" s="716"/>
      <c r="R159" s="716"/>
      <c r="S159" s="716"/>
      <c r="T159" s="716"/>
      <c r="U159" s="716"/>
      <c r="V159" s="716"/>
      <c r="W159" s="716"/>
      <c r="X159" s="716"/>
      <c r="Y159" s="716"/>
    </row>
    <row r="160" spans="1:27" ht="21.75" customHeight="1" x14ac:dyDescent="0.35">
      <c r="A160" s="149"/>
      <c r="B160" s="213"/>
      <c r="C160" s="716" t="s">
        <v>491</v>
      </c>
      <c r="D160" s="716"/>
      <c r="E160" s="716"/>
      <c r="F160" s="716"/>
      <c r="G160" s="716"/>
      <c r="H160" s="716"/>
      <c r="I160" s="716"/>
      <c r="J160" s="716"/>
      <c r="K160" s="716"/>
      <c r="L160" s="716"/>
      <c r="M160" s="716"/>
      <c r="N160" s="716"/>
      <c r="O160" s="716"/>
      <c r="P160" s="716"/>
      <c r="Q160" s="716"/>
      <c r="R160" s="716"/>
      <c r="S160" s="716"/>
      <c r="T160" s="716"/>
      <c r="U160" s="716"/>
      <c r="V160" s="716"/>
      <c r="W160" s="716"/>
      <c r="X160" s="716"/>
      <c r="Y160" s="716"/>
    </row>
    <row r="161" spans="1:11" ht="21.75" customHeight="1" x14ac:dyDescent="0.35">
      <c r="A161" s="150"/>
      <c r="B161" s="150"/>
      <c r="C161" s="138" t="s">
        <v>355</v>
      </c>
      <c r="H161" s="138"/>
      <c r="I161" s="138"/>
      <c r="J161" s="138"/>
      <c r="K161" s="138"/>
    </row>
    <row r="162" spans="1:11" ht="21.75" customHeight="1" x14ac:dyDescent="0.35">
      <c r="A162" s="150"/>
      <c r="B162" s="150"/>
      <c r="C162" s="138" t="s">
        <v>356</v>
      </c>
      <c r="H162" s="138"/>
      <c r="I162" s="138"/>
      <c r="J162" s="138"/>
      <c r="K162" s="138"/>
    </row>
  </sheetData>
  <sheetProtection algorithmName="SHA-512" hashValue="tA09gxwtWf+wKwpqdMz+JvaypDa1gWNjiQ46immSV04kLMzKB5i4NE21yKo/CMU6VWA1rNNK19CJ71juZNWysw==" saltValue="uzXWOCBGtLVPclJ129n+tA==" spinCount="100000" sheet="1" objects="1" scenarios="1"/>
  <mergeCells count="174">
    <mergeCell ref="B3:B4"/>
    <mergeCell ref="C3:D4"/>
    <mergeCell ref="E3:E4"/>
    <mergeCell ref="F3:G3"/>
    <mergeCell ref="C5:D5"/>
    <mergeCell ref="C6:D6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B26:F26"/>
    <mergeCell ref="B28:B29"/>
    <mergeCell ref="C28:E28"/>
    <mergeCell ref="F28:G28"/>
    <mergeCell ref="C29:E29"/>
    <mergeCell ref="C30:E30"/>
    <mergeCell ref="C19:D19"/>
    <mergeCell ref="C20:D20"/>
    <mergeCell ref="C21:D21"/>
    <mergeCell ref="C22:D22"/>
    <mergeCell ref="C23:D23"/>
    <mergeCell ref="C24:D24"/>
    <mergeCell ref="C37:E37"/>
    <mergeCell ref="C38:E38"/>
    <mergeCell ref="C39:E39"/>
    <mergeCell ref="B40:F40"/>
    <mergeCell ref="B43:B44"/>
    <mergeCell ref="C43:E43"/>
    <mergeCell ref="F43:G43"/>
    <mergeCell ref="C44:E44"/>
    <mergeCell ref="C31:E31"/>
    <mergeCell ref="C32:E32"/>
    <mergeCell ref="C33:E33"/>
    <mergeCell ref="C34:E34"/>
    <mergeCell ref="C35:E35"/>
    <mergeCell ref="C36:E36"/>
    <mergeCell ref="C51:E51"/>
    <mergeCell ref="C52:E52"/>
    <mergeCell ref="C53:E53"/>
    <mergeCell ref="C54:E54"/>
    <mergeCell ref="B55:F55"/>
    <mergeCell ref="B57:B58"/>
    <mergeCell ref="C57:E58"/>
    <mergeCell ref="F57:G57"/>
    <mergeCell ref="C45:E45"/>
    <mergeCell ref="C46:E46"/>
    <mergeCell ref="C47:E47"/>
    <mergeCell ref="C48:E48"/>
    <mergeCell ref="C49:E49"/>
    <mergeCell ref="C50:E50"/>
    <mergeCell ref="C65:E65"/>
    <mergeCell ref="C66:E66"/>
    <mergeCell ref="C67:E67"/>
    <mergeCell ref="C68:E68"/>
    <mergeCell ref="B69:F69"/>
    <mergeCell ref="B71:B72"/>
    <mergeCell ref="C71:E72"/>
    <mergeCell ref="F71:G71"/>
    <mergeCell ref="C59:E59"/>
    <mergeCell ref="C60:E60"/>
    <mergeCell ref="C61:E61"/>
    <mergeCell ref="C62:E62"/>
    <mergeCell ref="C63:E63"/>
    <mergeCell ref="C64:E64"/>
    <mergeCell ref="C79:E79"/>
    <mergeCell ref="C80:E80"/>
    <mergeCell ref="C81:E81"/>
    <mergeCell ref="C82:E82"/>
    <mergeCell ref="B83:F83"/>
    <mergeCell ref="B85:B86"/>
    <mergeCell ref="C85:E86"/>
    <mergeCell ref="F85:G85"/>
    <mergeCell ref="C73:E73"/>
    <mergeCell ref="C74:E74"/>
    <mergeCell ref="C75:E75"/>
    <mergeCell ref="C76:E76"/>
    <mergeCell ref="C77:E77"/>
    <mergeCell ref="C78:E78"/>
    <mergeCell ref="C93:E93"/>
    <mergeCell ref="C94:E94"/>
    <mergeCell ref="C95:E95"/>
    <mergeCell ref="C96:E96"/>
    <mergeCell ref="B97:F97"/>
    <mergeCell ref="C99:E99"/>
    <mergeCell ref="F99:G99"/>
    <mergeCell ref="C87:E87"/>
    <mergeCell ref="C88:E88"/>
    <mergeCell ref="C89:E89"/>
    <mergeCell ref="C90:E90"/>
    <mergeCell ref="C91:E91"/>
    <mergeCell ref="C92:E92"/>
    <mergeCell ref="C103:E103"/>
    <mergeCell ref="F103:G103"/>
    <mergeCell ref="C104:E104"/>
    <mergeCell ref="F104:G104"/>
    <mergeCell ref="C105:E105"/>
    <mergeCell ref="F105:G105"/>
    <mergeCell ref="C100:E100"/>
    <mergeCell ref="F100:G100"/>
    <mergeCell ref="C101:E101"/>
    <mergeCell ref="F101:G101"/>
    <mergeCell ref="C102:E102"/>
    <mergeCell ref="F102:G102"/>
    <mergeCell ref="C109:E109"/>
    <mergeCell ref="F109:G109"/>
    <mergeCell ref="B110:F110"/>
    <mergeCell ref="B112:B113"/>
    <mergeCell ref="C112:E113"/>
    <mergeCell ref="F112:G112"/>
    <mergeCell ref="C106:E106"/>
    <mergeCell ref="F106:G106"/>
    <mergeCell ref="C107:E107"/>
    <mergeCell ref="F107:G107"/>
    <mergeCell ref="C108:E108"/>
    <mergeCell ref="F108:G108"/>
    <mergeCell ref="C120:E120"/>
    <mergeCell ref="C121:E121"/>
    <mergeCell ref="C122:E122"/>
    <mergeCell ref="C123:E123"/>
    <mergeCell ref="B124:F124"/>
    <mergeCell ref="B126:B127"/>
    <mergeCell ref="C126:E127"/>
    <mergeCell ref="F126:G126"/>
    <mergeCell ref="C114:E114"/>
    <mergeCell ref="C115:E115"/>
    <mergeCell ref="C116:E116"/>
    <mergeCell ref="C117:E117"/>
    <mergeCell ref="C118:E118"/>
    <mergeCell ref="C119:E119"/>
    <mergeCell ref="C151:D151"/>
    <mergeCell ref="C152:D152"/>
    <mergeCell ref="C134:E134"/>
    <mergeCell ref="C135:E135"/>
    <mergeCell ref="C136:E136"/>
    <mergeCell ref="C137:E137"/>
    <mergeCell ref="B138:F138"/>
    <mergeCell ref="C128:E128"/>
    <mergeCell ref="C129:E129"/>
    <mergeCell ref="C130:E130"/>
    <mergeCell ref="C131:E131"/>
    <mergeCell ref="C132:E132"/>
    <mergeCell ref="C133:E133"/>
    <mergeCell ref="A155:L157"/>
    <mergeCell ref="M155:N157"/>
    <mergeCell ref="O155:Q157"/>
    <mergeCell ref="C159:Y159"/>
    <mergeCell ref="C160:Y160"/>
    <mergeCell ref="V140:V142"/>
    <mergeCell ref="B153:Z153"/>
    <mergeCell ref="E140:T140"/>
    <mergeCell ref="R155:AA157"/>
    <mergeCell ref="AA140:AA142"/>
    <mergeCell ref="B140:B142"/>
    <mergeCell ref="C140:D142"/>
    <mergeCell ref="E141:G141"/>
    <mergeCell ref="L141:N141"/>
    <mergeCell ref="O141:Q141"/>
    <mergeCell ref="R141:T141"/>
    <mergeCell ref="C143:D143"/>
    <mergeCell ref="C144:D144"/>
    <mergeCell ref="C145:D145"/>
    <mergeCell ref="C146:D146"/>
    <mergeCell ref="C147:D147"/>
    <mergeCell ref="C148:D148"/>
    <mergeCell ref="C149:D149"/>
    <mergeCell ref="C150:D150"/>
  </mergeCells>
  <pageMargins left="0.22" right="0.16" top="0.75" bottom="0.32" header="0.3" footer="0.3"/>
  <pageSetup paperSize="9" scale="39" fitToHeight="0" orientation="portrait" r:id="rId1"/>
  <rowBreaks count="1" manualBreakCount="1">
    <brk id="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view="pageBreakPreview" zoomScale="80" zoomScaleNormal="100" zoomScaleSheetLayoutView="80" workbookViewId="0">
      <selection activeCell="C31" sqref="C31:F31"/>
    </sheetView>
  </sheetViews>
  <sheetFormatPr defaultColWidth="9" defaultRowHeight="21" x14ac:dyDescent="0.35"/>
  <cols>
    <col min="1" max="1" width="4.375" style="138" customWidth="1"/>
    <col min="2" max="2" width="5.375" style="138" customWidth="1"/>
    <col min="3" max="3" width="41.125" style="138" customWidth="1"/>
    <col min="4" max="15" width="10.375" style="138" customWidth="1"/>
    <col min="16" max="16" width="9" style="138"/>
    <col min="17" max="24" width="0" style="138" hidden="1" customWidth="1"/>
    <col min="25" max="16384" width="9" style="138"/>
  </cols>
  <sheetData>
    <row r="1" spans="1:16" s="245" customFormat="1" ht="23.25" x14ac:dyDescent="0.35">
      <c r="A1" s="205" t="s">
        <v>242</v>
      </c>
      <c r="B1" s="244"/>
    </row>
    <row r="2" spans="1:16" x14ac:dyDescent="0.35">
      <c r="A2" s="169" t="s">
        <v>405</v>
      </c>
      <c r="B2" s="157" t="s">
        <v>406</v>
      </c>
    </row>
    <row r="3" spans="1:16" ht="21.75" customHeight="1" x14ac:dyDescent="0.35">
      <c r="B3" s="728" t="s">
        <v>249</v>
      </c>
      <c r="C3" s="728" t="s">
        <v>407</v>
      </c>
      <c r="D3" s="689" t="s">
        <v>478</v>
      </c>
      <c r="E3" s="747"/>
      <c r="F3" s="747"/>
      <c r="G3" s="747"/>
      <c r="H3" s="747"/>
      <c r="I3" s="747"/>
      <c r="J3" s="747"/>
      <c r="K3" s="747"/>
      <c r="L3" s="747"/>
      <c r="M3" s="747"/>
      <c r="N3" s="747"/>
      <c r="O3" s="690"/>
      <c r="P3" s="750" t="s">
        <v>257</v>
      </c>
    </row>
    <row r="4" spans="1:16" ht="21.75" customHeight="1" x14ac:dyDescent="0.35">
      <c r="B4" s="780"/>
      <c r="C4" s="780"/>
      <c r="D4" s="689" t="s">
        <v>408</v>
      </c>
      <c r="E4" s="747"/>
      <c r="F4" s="690"/>
      <c r="G4" s="689" t="s">
        <v>409</v>
      </c>
      <c r="H4" s="747"/>
      <c r="I4" s="690"/>
      <c r="J4" s="689" t="s">
        <v>410</v>
      </c>
      <c r="K4" s="747"/>
      <c r="L4" s="690"/>
      <c r="M4" s="689" t="s">
        <v>411</v>
      </c>
      <c r="N4" s="747"/>
      <c r="O4" s="690"/>
      <c r="P4" s="751"/>
    </row>
    <row r="5" spans="1:16" ht="67.900000000000006" customHeight="1" x14ac:dyDescent="0.35">
      <c r="B5" s="729"/>
      <c r="C5" s="729"/>
      <c r="D5" s="220" t="s">
        <v>402</v>
      </c>
      <c r="E5" s="220" t="s">
        <v>403</v>
      </c>
      <c r="F5" s="234" t="s">
        <v>404</v>
      </c>
      <c r="G5" s="220" t="s">
        <v>402</v>
      </c>
      <c r="H5" s="220" t="s">
        <v>403</v>
      </c>
      <c r="I5" s="234" t="s">
        <v>404</v>
      </c>
      <c r="J5" s="220" t="s">
        <v>402</v>
      </c>
      <c r="K5" s="220" t="s">
        <v>403</v>
      </c>
      <c r="L5" s="234" t="s">
        <v>404</v>
      </c>
      <c r="M5" s="220" t="s">
        <v>402</v>
      </c>
      <c r="N5" s="220" t="s">
        <v>403</v>
      </c>
      <c r="O5" s="234" t="s">
        <v>404</v>
      </c>
      <c r="P5" s="752"/>
    </row>
    <row r="6" spans="1:16" ht="21.75" customHeight="1" x14ac:dyDescent="0.35">
      <c r="B6" s="156" t="s">
        <v>234</v>
      </c>
      <c r="C6" s="26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176">
        <f>IF(COUNTA(D6:O6)&gt;1,"กรุณาระบุเพียง 1 ตำแหน่ง",COUNTA(D6)*2.5+COUNTA(E6)*2.25+COUNTA(F6)*2+COUNTA(G6)*3.5+COUNTA(H6)*3.25+COUNTA(I6)*3+COUNTA(J6)*4.5+COUNTA(K6)*4.25+COUNTA(L6)*4+COUNTA(M6)*5.5+COUNTA(N6)*5.25+COUNTA(O6)*5)</f>
        <v>0</v>
      </c>
    </row>
    <row r="7" spans="1:16" ht="21.75" customHeight="1" x14ac:dyDescent="0.35">
      <c r="B7" s="156" t="s">
        <v>235</v>
      </c>
      <c r="C7" s="26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176">
        <f t="shared" ref="P7:P15" si="0">IF(COUNTA(D7:O7)&gt;1,"กรุณาระบุเพียง 1 ตำแหน่ง",COUNTA(D7)*2.5+COUNTA(E7)*2.25+COUNTA(F7)*2+COUNTA(G7)*3.5+COUNTA(H7)*3.25+COUNTA(I7)*3+COUNTA(J7)*4.5+COUNTA(K7)*4.25+COUNTA(L7)*4+COUNTA(M7)*5.5+COUNTA(N7)*5.25+COUNTA(O7)*5)</f>
        <v>0</v>
      </c>
    </row>
    <row r="8" spans="1:16" ht="21.75" customHeight="1" x14ac:dyDescent="0.35">
      <c r="B8" s="156" t="s">
        <v>236</v>
      </c>
      <c r="C8" s="26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76">
        <f t="shared" si="0"/>
        <v>0</v>
      </c>
    </row>
    <row r="9" spans="1:16" ht="21.75" customHeight="1" x14ac:dyDescent="0.35">
      <c r="B9" s="156" t="s">
        <v>237</v>
      </c>
      <c r="C9" s="26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176">
        <f t="shared" si="0"/>
        <v>0</v>
      </c>
    </row>
    <row r="10" spans="1:16" ht="21.75" customHeight="1" x14ac:dyDescent="0.35">
      <c r="B10" s="156" t="s">
        <v>238</v>
      </c>
      <c r="C10" s="26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176">
        <f t="shared" si="0"/>
        <v>0</v>
      </c>
    </row>
    <row r="11" spans="1:16" ht="21.75" customHeight="1" x14ac:dyDescent="0.35">
      <c r="B11" s="156" t="s">
        <v>265</v>
      </c>
      <c r="C11" s="26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176">
        <f t="shared" si="0"/>
        <v>0</v>
      </c>
    </row>
    <row r="12" spans="1:16" ht="21.75" customHeight="1" x14ac:dyDescent="0.35">
      <c r="B12" s="156" t="s">
        <v>266</v>
      </c>
      <c r="C12" s="26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176">
        <f t="shared" si="0"/>
        <v>0</v>
      </c>
    </row>
    <row r="13" spans="1:16" ht="21.75" customHeight="1" x14ac:dyDescent="0.35">
      <c r="B13" s="156" t="s">
        <v>267</v>
      </c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176">
        <f t="shared" si="0"/>
        <v>0</v>
      </c>
    </row>
    <row r="14" spans="1:16" ht="21.75" customHeight="1" x14ac:dyDescent="0.35">
      <c r="B14" s="156" t="s">
        <v>268</v>
      </c>
      <c r="C14" s="26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176">
        <f t="shared" si="0"/>
        <v>0</v>
      </c>
    </row>
    <row r="15" spans="1:16" ht="21.75" customHeight="1" x14ac:dyDescent="0.35">
      <c r="B15" s="156" t="s">
        <v>269</v>
      </c>
      <c r="C15" s="26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176">
        <f t="shared" si="0"/>
        <v>0</v>
      </c>
    </row>
    <row r="16" spans="1:16" ht="21.75" customHeight="1" x14ac:dyDescent="0.35">
      <c r="B16" s="667" t="s">
        <v>275</v>
      </c>
      <c r="C16" s="668"/>
      <c r="D16" s="668"/>
      <c r="E16" s="668"/>
      <c r="F16" s="668"/>
      <c r="G16" s="668"/>
      <c r="H16" s="668"/>
      <c r="I16" s="668"/>
      <c r="J16" s="668"/>
      <c r="K16" s="668"/>
      <c r="L16" s="668"/>
      <c r="M16" s="668"/>
      <c r="N16" s="668"/>
      <c r="O16" s="669"/>
      <c r="P16" s="164">
        <f>SUM(P6:P15)</f>
        <v>0</v>
      </c>
    </row>
    <row r="17" spans="1:9" x14ac:dyDescent="0.35">
      <c r="A17" s="169" t="s">
        <v>412</v>
      </c>
      <c r="B17" s="157" t="s">
        <v>413</v>
      </c>
    </row>
    <row r="18" spans="1:9" x14ac:dyDescent="0.35">
      <c r="A18" s="169"/>
      <c r="B18" s="161" t="s">
        <v>249</v>
      </c>
      <c r="C18" s="742" t="s">
        <v>414</v>
      </c>
      <c r="D18" s="743"/>
      <c r="E18" s="743"/>
      <c r="F18" s="744"/>
      <c r="G18" s="734" t="s">
        <v>415</v>
      </c>
      <c r="H18" s="735"/>
      <c r="I18" s="736"/>
    </row>
    <row r="19" spans="1:9" x14ac:dyDescent="0.35">
      <c r="B19" s="156" t="s">
        <v>234</v>
      </c>
      <c r="C19" s="658"/>
      <c r="D19" s="659"/>
      <c r="E19" s="659"/>
      <c r="F19" s="660"/>
      <c r="G19" s="655"/>
      <c r="H19" s="656"/>
      <c r="I19" s="657"/>
    </row>
    <row r="20" spans="1:9" x14ac:dyDescent="0.35">
      <c r="B20" s="156" t="s">
        <v>235</v>
      </c>
      <c r="C20" s="658"/>
      <c r="D20" s="659"/>
      <c r="E20" s="659"/>
      <c r="F20" s="660"/>
      <c r="G20" s="655"/>
      <c r="H20" s="656"/>
      <c r="I20" s="657"/>
    </row>
    <row r="21" spans="1:9" x14ac:dyDescent="0.35">
      <c r="B21" s="156" t="s">
        <v>236</v>
      </c>
      <c r="C21" s="658"/>
      <c r="D21" s="659"/>
      <c r="E21" s="659"/>
      <c r="F21" s="660"/>
      <c r="G21" s="655"/>
      <c r="H21" s="656"/>
      <c r="I21" s="657"/>
    </row>
    <row r="22" spans="1:9" x14ac:dyDescent="0.35">
      <c r="B22" s="156" t="s">
        <v>237</v>
      </c>
      <c r="C22" s="658"/>
      <c r="D22" s="659"/>
      <c r="E22" s="659"/>
      <c r="F22" s="660"/>
      <c r="G22" s="655"/>
      <c r="H22" s="656"/>
      <c r="I22" s="657"/>
    </row>
    <row r="23" spans="1:9" x14ac:dyDescent="0.35">
      <c r="B23" s="156" t="s">
        <v>238</v>
      </c>
      <c r="C23" s="658"/>
      <c r="D23" s="659"/>
      <c r="E23" s="659"/>
      <c r="F23" s="660"/>
      <c r="G23" s="655"/>
      <c r="H23" s="656"/>
      <c r="I23" s="657"/>
    </row>
    <row r="24" spans="1:9" x14ac:dyDescent="0.35">
      <c r="B24" s="156" t="s">
        <v>265</v>
      </c>
      <c r="C24" s="658"/>
      <c r="D24" s="659"/>
      <c r="E24" s="659"/>
      <c r="F24" s="660"/>
      <c r="G24" s="655"/>
      <c r="H24" s="656"/>
      <c r="I24" s="657"/>
    </row>
    <row r="25" spans="1:9" x14ac:dyDescent="0.35">
      <c r="B25" s="156" t="s">
        <v>266</v>
      </c>
      <c r="C25" s="658"/>
      <c r="D25" s="659"/>
      <c r="E25" s="659"/>
      <c r="F25" s="660"/>
      <c r="G25" s="655"/>
      <c r="H25" s="656"/>
      <c r="I25" s="657"/>
    </row>
    <row r="26" spans="1:9" x14ac:dyDescent="0.35">
      <c r="B26" s="156" t="s">
        <v>267</v>
      </c>
      <c r="C26" s="658"/>
      <c r="D26" s="659"/>
      <c r="E26" s="659"/>
      <c r="F26" s="660"/>
      <c r="G26" s="655"/>
      <c r="H26" s="656"/>
      <c r="I26" s="657"/>
    </row>
    <row r="27" spans="1:9" x14ac:dyDescent="0.35">
      <c r="B27" s="156" t="s">
        <v>268</v>
      </c>
      <c r="C27" s="658"/>
      <c r="D27" s="659"/>
      <c r="E27" s="659"/>
      <c r="F27" s="660"/>
      <c r="G27" s="655"/>
      <c r="H27" s="656"/>
      <c r="I27" s="657"/>
    </row>
    <row r="28" spans="1:9" x14ac:dyDescent="0.35">
      <c r="B28" s="156" t="s">
        <v>269</v>
      </c>
      <c r="C28" s="658"/>
      <c r="D28" s="659"/>
      <c r="E28" s="659"/>
      <c r="F28" s="660"/>
      <c r="G28" s="655"/>
      <c r="H28" s="656"/>
      <c r="I28" s="657"/>
    </row>
    <row r="29" spans="1:9" x14ac:dyDescent="0.35">
      <c r="B29" s="156" t="s">
        <v>270</v>
      </c>
      <c r="C29" s="658"/>
      <c r="D29" s="659"/>
      <c r="E29" s="659"/>
      <c r="F29" s="660"/>
      <c r="G29" s="655"/>
      <c r="H29" s="656"/>
      <c r="I29" s="657"/>
    </row>
    <row r="30" spans="1:9" x14ac:dyDescent="0.35">
      <c r="B30" s="156" t="s">
        <v>271</v>
      </c>
      <c r="C30" s="658"/>
      <c r="D30" s="659"/>
      <c r="E30" s="659"/>
      <c r="F30" s="660"/>
      <c r="G30" s="655"/>
      <c r="H30" s="656"/>
      <c r="I30" s="657"/>
    </row>
    <row r="31" spans="1:9" x14ac:dyDescent="0.35">
      <c r="B31" s="156" t="s">
        <v>272</v>
      </c>
      <c r="C31" s="658"/>
      <c r="D31" s="659"/>
      <c r="E31" s="659"/>
      <c r="F31" s="660"/>
      <c r="G31" s="655"/>
      <c r="H31" s="656"/>
      <c r="I31" s="657"/>
    </row>
    <row r="32" spans="1:9" x14ac:dyDescent="0.35">
      <c r="B32" s="156" t="s">
        <v>273</v>
      </c>
      <c r="C32" s="658"/>
      <c r="D32" s="659"/>
      <c r="E32" s="659"/>
      <c r="F32" s="660"/>
      <c r="G32" s="655"/>
      <c r="H32" s="656"/>
      <c r="I32" s="657"/>
    </row>
    <row r="33" spans="1:19" x14ac:dyDescent="0.35">
      <c r="B33" s="156" t="s">
        <v>274</v>
      </c>
      <c r="C33" s="658"/>
      <c r="D33" s="659"/>
      <c r="E33" s="659"/>
      <c r="F33" s="660"/>
      <c r="G33" s="655"/>
      <c r="H33" s="656"/>
      <c r="I33" s="657"/>
    </row>
    <row r="34" spans="1:19" x14ac:dyDescent="0.35">
      <c r="B34" s="667" t="s">
        <v>275</v>
      </c>
      <c r="C34" s="668"/>
      <c r="D34" s="668"/>
      <c r="E34" s="668"/>
      <c r="F34" s="669"/>
      <c r="G34" s="777">
        <f>IF(Q34&gt;2,2,Q34)</f>
        <v>0</v>
      </c>
      <c r="H34" s="778"/>
      <c r="I34" s="779"/>
      <c r="Q34" s="670">
        <f>COUNTA(C19:F33)*0.2</f>
        <v>0</v>
      </c>
      <c r="R34" s="741"/>
      <c r="S34" s="671"/>
    </row>
    <row r="36" spans="1:19" ht="21.75" customHeight="1" x14ac:dyDescent="0.35">
      <c r="A36" s="701" t="s">
        <v>416</v>
      </c>
      <c r="B36" s="702"/>
      <c r="C36" s="702"/>
      <c r="D36" s="702"/>
      <c r="E36" s="702"/>
      <c r="F36" s="702"/>
      <c r="G36" s="702"/>
      <c r="H36" s="702"/>
      <c r="I36" s="702" t="s">
        <v>257</v>
      </c>
      <c r="J36" s="702"/>
      <c r="K36" s="707">
        <f>P16+G34</f>
        <v>0</v>
      </c>
      <c r="L36" s="707"/>
      <c r="M36" s="710" t="s">
        <v>13</v>
      </c>
      <c r="N36" s="710"/>
      <c r="O36" s="710"/>
      <c r="P36" s="711"/>
    </row>
    <row r="37" spans="1:19" ht="30" customHeight="1" x14ac:dyDescent="0.35">
      <c r="A37" s="703"/>
      <c r="B37" s="704"/>
      <c r="C37" s="704"/>
      <c r="D37" s="704"/>
      <c r="E37" s="704"/>
      <c r="F37" s="704"/>
      <c r="G37" s="704"/>
      <c r="H37" s="704"/>
      <c r="I37" s="704"/>
      <c r="J37" s="704"/>
      <c r="K37" s="708"/>
      <c r="L37" s="708"/>
      <c r="M37" s="712"/>
      <c r="N37" s="712"/>
      <c r="O37" s="712"/>
      <c r="P37" s="713"/>
    </row>
    <row r="38" spans="1:19" ht="21.75" customHeight="1" x14ac:dyDescent="0.35">
      <c r="A38" s="705"/>
      <c r="B38" s="706"/>
      <c r="C38" s="706"/>
      <c r="D38" s="706"/>
      <c r="E38" s="706"/>
      <c r="F38" s="706"/>
      <c r="G38" s="706"/>
      <c r="H38" s="706"/>
      <c r="I38" s="706"/>
      <c r="J38" s="706"/>
      <c r="K38" s="709"/>
      <c r="L38" s="709"/>
      <c r="M38" s="714"/>
      <c r="N38" s="714"/>
      <c r="O38" s="714"/>
      <c r="P38" s="715"/>
    </row>
    <row r="39" spans="1:19" ht="21.75" customHeight="1" x14ac:dyDescent="0.4">
      <c r="D39" s="250"/>
      <c r="E39" s="250"/>
      <c r="F39" s="250"/>
      <c r="G39" s="250"/>
      <c r="H39" s="250"/>
      <c r="I39" s="250"/>
      <c r="J39" s="250"/>
    </row>
    <row r="40" spans="1:19" ht="21.75" customHeight="1" x14ac:dyDescent="0.35">
      <c r="A40" s="251" t="s">
        <v>320</v>
      </c>
      <c r="B40" s="150"/>
      <c r="C40" s="150" t="s">
        <v>479</v>
      </c>
    </row>
    <row r="41" spans="1:19" ht="21.75" customHeight="1" x14ac:dyDescent="0.35">
      <c r="A41" s="150"/>
      <c r="B41" s="150"/>
      <c r="C41" s="150"/>
    </row>
    <row r="42" spans="1:19" x14ac:dyDescent="0.35">
      <c r="A42" s="150"/>
      <c r="B42" s="150"/>
      <c r="C42" s="150"/>
    </row>
  </sheetData>
  <sheetProtection algorithmName="SHA-512" hashValue="1Z7vWN03USSytd1M4+AK6a8f7oWy/4I6XneiNDmaNzqjTBv84a7CnMhfeQDlBXJV16fK/BuvIjtj4sdu0UxwQA==" saltValue="JEOZCQNb/ALHHdFW5Aef8w==" spinCount="100000" sheet="1" objects="1" scenarios="1"/>
  <mergeCells count="48">
    <mergeCell ref="P3:P5"/>
    <mergeCell ref="D4:F4"/>
    <mergeCell ref="G4:I4"/>
    <mergeCell ref="J4:L4"/>
    <mergeCell ref="M4:O4"/>
    <mergeCell ref="C20:F20"/>
    <mergeCell ref="G20:I20"/>
    <mergeCell ref="B3:B5"/>
    <mergeCell ref="C3:C5"/>
    <mergeCell ref="D3:O3"/>
    <mergeCell ref="B16:O16"/>
    <mergeCell ref="C18:F18"/>
    <mergeCell ref="G18:I18"/>
    <mergeCell ref="C19:F19"/>
    <mergeCell ref="G19:I19"/>
    <mergeCell ref="C21:F21"/>
    <mergeCell ref="G21:I21"/>
    <mergeCell ref="C22:F22"/>
    <mergeCell ref="G22:I22"/>
    <mergeCell ref="C23:F23"/>
    <mergeCell ref="G23:I23"/>
    <mergeCell ref="C24:F24"/>
    <mergeCell ref="G24:I24"/>
    <mergeCell ref="C25:F25"/>
    <mergeCell ref="G25:I25"/>
    <mergeCell ref="C26:F26"/>
    <mergeCell ref="G26:I26"/>
    <mergeCell ref="C33:F33"/>
    <mergeCell ref="G33:I33"/>
    <mergeCell ref="B34:F34"/>
    <mergeCell ref="G34:I34"/>
    <mergeCell ref="C27:F27"/>
    <mergeCell ref="G27:I27"/>
    <mergeCell ref="C28:F28"/>
    <mergeCell ref="G28:I28"/>
    <mergeCell ref="C29:F29"/>
    <mergeCell ref="G29:I29"/>
    <mergeCell ref="C30:F30"/>
    <mergeCell ref="G30:I30"/>
    <mergeCell ref="C31:F31"/>
    <mergeCell ref="G31:I31"/>
    <mergeCell ref="C32:F32"/>
    <mergeCell ref="G32:I32"/>
    <mergeCell ref="Q34:S34"/>
    <mergeCell ref="A36:H38"/>
    <mergeCell ref="I36:J38"/>
    <mergeCell ref="K36:L38"/>
    <mergeCell ref="M36:P38"/>
  </mergeCells>
  <pageMargins left="0.45" right="0.43" top="0.75" bottom="0.39" header="0.3" footer="0.3"/>
  <pageSetup paperSize="9" scale="4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view="pageBreakPreview" zoomScale="85" zoomScaleNormal="100" zoomScaleSheetLayoutView="85" workbookViewId="0">
      <selection activeCell="J23" sqref="J23"/>
    </sheetView>
  </sheetViews>
  <sheetFormatPr defaultColWidth="9" defaultRowHeight="21" x14ac:dyDescent="0.35"/>
  <cols>
    <col min="1" max="1" width="4.375" style="138" customWidth="1"/>
    <col min="2" max="2" width="3.875" style="138" customWidth="1"/>
    <col min="3" max="3" width="4.875" style="138" customWidth="1"/>
    <col min="4" max="10" width="23.75" style="138" customWidth="1"/>
    <col min="11" max="11" width="13.75" style="138" customWidth="1"/>
    <col min="12" max="24" width="0" style="138" hidden="1" customWidth="1"/>
    <col min="25" max="16384" width="9" style="138"/>
  </cols>
  <sheetData>
    <row r="1" spans="1:14" s="245" customFormat="1" ht="23.25" x14ac:dyDescent="0.35">
      <c r="A1" s="205" t="s">
        <v>243</v>
      </c>
      <c r="B1" s="244"/>
    </row>
    <row r="2" spans="1:14" x14ac:dyDescent="0.35">
      <c r="A2" s="169" t="s">
        <v>417</v>
      </c>
      <c r="B2" s="157" t="s">
        <v>472</v>
      </c>
      <c r="C2" s="159"/>
      <c r="D2" s="159"/>
      <c r="E2" s="159"/>
      <c r="F2" s="159"/>
      <c r="G2" s="160"/>
    </row>
    <row r="3" spans="1:14" x14ac:dyDescent="0.35">
      <c r="C3" s="161" t="s">
        <v>249</v>
      </c>
      <c r="D3" s="665" t="s">
        <v>428</v>
      </c>
      <c r="E3" s="665"/>
      <c r="F3" s="665"/>
      <c r="G3" s="665"/>
      <c r="H3" s="665"/>
    </row>
    <row r="4" spans="1:14" x14ac:dyDescent="0.35">
      <c r="C4" s="156" t="s">
        <v>234</v>
      </c>
      <c r="D4" s="664"/>
      <c r="E4" s="664"/>
      <c r="F4" s="664"/>
      <c r="G4" s="664"/>
      <c r="H4" s="664"/>
    </row>
    <row r="5" spans="1:14" x14ac:dyDescent="0.35">
      <c r="C5" s="156" t="s">
        <v>235</v>
      </c>
      <c r="D5" s="664"/>
      <c r="E5" s="664"/>
      <c r="F5" s="664"/>
      <c r="G5" s="664"/>
      <c r="H5" s="664"/>
    </row>
    <row r="6" spans="1:14" x14ac:dyDescent="0.35">
      <c r="C6" s="156" t="s">
        <v>236</v>
      </c>
      <c r="D6" s="664"/>
      <c r="E6" s="664"/>
      <c r="F6" s="664"/>
      <c r="G6" s="664"/>
      <c r="H6" s="664"/>
    </row>
    <row r="7" spans="1:14" x14ac:dyDescent="0.35">
      <c r="C7" s="156" t="s">
        <v>237</v>
      </c>
      <c r="D7" s="664"/>
      <c r="E7" s="664"/>
      <c r="F7" s="664"/>
      <c r="G7" s="664"/>
      <c r="H7" s="664"/>
    </row>
    <row r="8" spans="1:14" x14ac:dyDescent="0.35">
      <c r="C8" s="156" t="s">
        <v>238</v>
      </c>
      <c r="D8" s="664"/>
      <c r="E8" s="664"/>
      <c r="F8" s="664"/>
      <c r="G8" s="664"/>
      <c r="H8" s="664"/>
    </row>
    <row r="9" spans="1:14" x14ac:dyDescent="0.35">
      <c r="C9" s="156" t="s">
        <v>265</v>
      </c>
      <c r="D9" s="664"/>
      <c r="E9" s="664"/>
      <c r="F9" s="664"/>
      <c r="G9" s="664"/>
      <c r="H9" s="664"/>
    </row>
    <row r="10" spans="1:14" x14ac:dyDescent="0.35">
      <c r="C10" s="156" t="s">
        <v>266</v>
      </c>
      <c r="D10" s="664"/>
      <c r="E10" s="664"/>
      <c r="F10" s="664"/>
      <c r="G10" s="664"/>
      <c r="H10" s="664"/>
    </row>
    <row r="11" spans="1:14" x14ac:dyDescent="0.35">
      <c r="C11" s="156" t="s">
        <v>267</v>
      </c>
      <c r="D11" s="799"/>
      <c r="E11" s="664"/>
      <c r="F11" s="664"/>
      <c r="G11" s="664"/>
      <c r="H11" s="664"/>
    </row>
    <row r="12" spans="1:14" x14ac:dyDescent="0.35">
      <c r="C12" s="156" t="s">
        <v>268</v>
      </c>
      <c r="D12" s="664"/>
      <c r="E12" s="664"/>
      <c r="F12" s="664"/>
      <c r="G12" s="664"/>
      <c r="H12" s="664"/>
    </row>
    <row r="13" spans="1:14" x14ac:dyDescent="0.35">
      <c r="C13" s="156" t="s">
        <v>269</v>
      </c>
      <c r="D13" s="664"/>
      <c r="E13" s="664"/>
      <c r="F13" s="664"/>
      <c r="G13" s="664"/>
      <c r="H13" s="664"/>
    </row>
    <row r="14" spans="1:14" x14ac:dyDescent="0.35">
      <c r="C14" s="662" t="s">
        <v>275</v>
      </c>
      <c r="D14" s="662"/>
      <c r="E14" s="662"/>
      <c r="F14" s="662"/>
      <c r="G14" s="662"/>
      <c r="H14" s="164">
        <f>IF(L14&gt;1,1,L14)</f>
        <v>0</v>
      </c>
      <c r="L14" s="670">
        <f>COUNTA(D4:H13)*0.2</f>
        <v>0</v>
      </c>
      <c r="M14" s="741"/>
      <c r="N14" s="671"/>
    </row>
    <row r="15" spans="1:14" x14ac:dyDescent="0.35">
      <c r="A15" s="169" t="s">
        <v>427</v>
      </c>
      <c r="B15" s="677" t="s">
        <v>473</v>
      </c>
      <c r="C15" s="677"/>
      <c r="D15" s="677"/>
      <c r="E15" s="677"/>
      <c r="F15" s="677"/>
      <c r="G15" s="677"/>
      <c r="H15" s="677"/>
      <c r="I15" s="140"/>
      <c r="J15" s="140"/>
    </row>
    <row r="16" spans="1:14" x14ac:dyDescent="0.35">
      <c r="C16" s="665" t="s">
        <v>249</v>
      </c>
      <c r="D16" s="665" t="s">
        <v>421</v>
      </c>
      <c r="E16" s="665"/>
      <c r="F16" s="665" t="s">
        <v>429</v>
      </c>
      <c r="G16" s="665"/>
      <c r="H16" s="665" t="s">
        <v>257</v>
      </c>
      <c r="I16" s="140"/>
      <c r="J16" s="140"/>
    </row>
    <row r="17" spans="3:10" ht="42" x14ac:dyDescent="0.35">
      <c r="C17" s="665"/>
      <c r="D17" s="665"/>
      <c r="E17" s="665"/>
      <c r="F17" s="165" t="s">
        <v>474</v>
      </c>
      <c r="G17" s="165" t="s">
        <v>475</v>
      </c>
      <c r="H17" s="665"/>
      <c r="I17" s="140"/>
      <c r="J17" s="140"/>
    </row>
    <row r="18" spans="3:10" x14ac:dyDescent="0.35">
      <c r="C18" s="156" t="s">
        <v>234</v>
      </c>
      <c r="D18" s="664"/>
      <c r="E18" s="664"/>
      <c r="F18" s="27"/>
      <c r="G18" s="27"/>
      <c r="H18" s="42">
        <f>IF(COUNTA(F18:G18)&gt;1,"กรุณาระบุเพียง 1 ตำแหน่ง",COUNTA(F18)*1+COUNTA(G18)*0.8)</f>
        <v>0</v>
      </c>
      <c r="I18" s="140"/>
      <c r="J18" s="140"/>
    </row>
    <row r="19" spans="3:10" x14ac:dyDescent="0.35">
      <c r="C19" s="156" t="s">
        <v>235</v>
      </c>
      <c r="D19" s="664"/>
      <c r="E19" s="664"/>
      <c r="F19" s="27"/>
      <c r="G19" s="27"/>
      <c r="H19" s="42">
        <f t="shared" ref="H19:H32" si="0">IF(COUNTA(F19:G19)&gt;1,"กรุณาระบุเพียง 1 ตำแหน่ง",COUNTA(F19)*1+COUNTA(G19)*0.8)</f>
        <v>0</v>
      </c>
      <c r="I19" s="140"/>
      <c r="J19" s="140"/>
    </row>
    <row r="20" spans="3:10" x14ac:dyDescent="0.35">
      <c r="C20" s="156" t="s">
        <v>236</v>
      </c>
      <c r="D20" s="664"/>
      <c r="E20" s="664"/>
      <c r="F20" s="27"/>
      <c r="G20" s="27"/>
      <c r="H20" s="42">
        <f t="shared" si="0"/>
        <v>0</v>
      </c>
      <c r="I20" s="140"/>
      <c r="J20" s="140"/>
    </row>
    <row r="21" spans="3:10" x14ac:dyDescent="0.35">
      <c r="C21" s="156" t="s">
        <v>237</v>
      </c>
      <c r="D21" s="664"/>
      <c r="E21" s="664"/>
      <c r="F21" s="27"/>
      <c r="G21" s="27"/>
      <c r="H21" s="42">
        <f t="shared" si="0"/>
        <v>0</v>
      </c>
      <c r="I21" s="140"/>
      <c r="J21" s="140"/>
    </row>
    <row r="22" spans="3:10" x14ac:dyDescent="0.35">
      <c r="C22" s="156" t="s">
        <v>238</v>
      </c>
      <c r="D22" s="664"/>
      <c r="E22" s="664"/>
      <c r="F22" s="27"/>
      <c r="G22" s="27"/>
      <c r="H22" s="42">
        <f t="shared" si="0"/>
        <v>0</v>
      </c>
      <c r="I22" s="140"/>
      <c r="J22" s="140"/>
    </row>
    <row r="23" spans="3:10" x14ac:dyDescent="0.35">
      <c r="C23" s="156" t="s">
        <v>265</v>
      </c>
      <c r="D23" s="664"/>
      <c r="E23" s="664"/>
      <c r="F23" s="27"/>
      <c r="G23" s="27"/>
      <c r="H23" s="42">
        <f t="shared" si="0"/>
        <v>0</v>
      </c>
      <c r="I23" s="140"/>
      <c r="J23" s="140"/>
    </row>
    <row r="24" spans="3:10" x14ac:dyDescent="0.35">
      <c r="C24" s="156" t="s">
        <v>266</v>
      </c>
      <c r="D24" s="664"/>
      <c r="E24" s="664"/>
      <c r="F24" s="27"/>
      <c r="G24" s="27"/>
      <c r="H24" s="42">
        <f t="shared" si="0"/>
        <v>0</v>
      </c>
      <c r="I24" s="140"/>
      <c r="J24" s="140"/>
    </row>
    <row r="25" spans="3:10" x14ac:dyDescent="0.35">
      <c r="C25" s="156" t="s">
        <v>267</v>
      </c>
      <c r="D25" s="664"/>
      <c r="E25" s="664"/>
      <c r="F25" s="27"/>
      <c r="G25" s="27"/>
      <c r="H25" s="42">
        <f t="shared" si="0"/>
        <v>0</v>
      </c>
      <c r="I25" s="140"/>
      <c r="J25" s="140"/>
    </row>
    <row r="26" spans="3:10" x14ac:dyDescent="0.35">
      <c r="C26" s="156" t="s">
        <v>268</v>
      </c>
      <c r="D26" s="664"/>
      <c r="E26" s="664"/>
      <c r="F26" s="27"/>
      <c r="G26" s="27"/>
      <c r="H26" s="42">
        <f t="shared" si="0"/>
        <v>0</v>
      </c>
      <c r="I26" s="140"/>
      <c r="J26" s="140"/>
    </row>
    <row r="27" spans="3:10" x14ac:dyDescent="0.35">
      <c r="C27" s="156" t="s">
        <v>269</v>
      </c>
      <c r="D27" s="664"/>
      <c r="E27" s="664"/>
      <c r="F27" s="27"/>
      <c r="G27" s="27"/>
      <c r="H27" s="42">
        <f t="shared" si="0"/>
        <v>0</v>
      </c>
      <c r="I27" s="140"/>
      <c r="J27" s="140"/>
    </row>
    <row r="28" spans="3:10" x14ac:dyDescent="0.35">
      <c r="C28" s="156" t="s">
        <v>270</v>
      </c>
      <c r="D28" s="664"/>
      <c r="E28" s="664"/>
      <c r="F28" s="27"/>
      <c r="G28" s="27"/>
      <c r="H28" s="42">
        <f t="shared" si="0"/>
        <v>0</v>
      </c>
      <c r="I28" s="140"/>
      <c r="J28" s="140"/>
    </row>
    <row r="29" spans="3:10" x14ac:dyDescent="0.35">
      <c r="C29" s="156" t="s">
        <v>271</v>
      </c>
      <c r="D29" s="664"/>
      <c r="E29" s="664"/>
      <c r="F29" s="27"/>
      <c r="G29" s="27"/>
      <c r="H29" s="42">
        <f t="shared" si="0"/>
        <v>0</v>
      </c>
      <c r="I29" s="140"/>
      <c r="J29" s="140"/>
    </row>
    <row r="30" spans="3:10" x14ac:dyDescent="0.35">
      <c r="C30" s="156" t="s">
        <v>272</v>
      </c>
      <c r="D30" s="664"/>
      <c r="E30" s="664"/>
      <c r="F30" s="27"/>
      <c r="G30" s="27"/>
      <c r="H30" s="42">
        <f t="shared" si="0"/>
        <v>0</v>
      </c>
      <c r="I30" s="140"/>
      <c r="J30" s="140"/>
    </row>
    <row r="31" spans="3:10" x14ac:dyDescent="0.35">
      <c r="C31" s="156" t="s">
        <v>273</v>
      </c>
      <c r="D31" s="664"/>
      <c r="E31" s="664"/>
      <c r="F31" s="27"/>
      <c r="G31" s="27"/>
      <c r="H31" s="42">
        <f t="shared" si="0"/>
        <v>0</v>
      </c>
      <c r="I31" s="140"/>
      <c r="J31" s="140"/>
    </row>
    <row r="32" spans="3:10" x14ac:dyDescent="0.35">
      <c r="C32" s="156" t="s">
        <v>274</v>
      </c>
      <c r="D32" s="664"/>
      <c r="E32" s="664"/>
      <c r="F32" s="27"/>
      <c r="G32" s="27"/>
      <c r="H32" s="42">
        <f t="shared" si="0"/>
        <v>0</v>
      </c>
      <c r="I32" s="140"/>
      <c r="J32" s="140"/>
    </row>
    <row r="33" spans="1:11" x14ac:dyDescent="0.35">
      <c r="C33" s="662" t="s">
        <v>275</v>
      </c>
      <c r="D33" s="662"/>
      <c r="E33" s="662"/>
      <c r="F33" s="662"/>
      <c r="G33" s="662"/>
      <c r="H33" s="139">
        <f>SUM(H18:H32)</f>
        <v>0</v>
      </c>
      <c r="I33" s="140"/>
      <c r="J33" s="140"/>
    </row>
    <row r="34" spans="1:11" x14ac:dyDescent="0.35">
      <c r="A34" s="157">
        <v>5.3</v>
      </c>
      <c r="B34" s="206" t="s">
        <v>487</v>
      </c>
      <c r="C34" s="158"/>
    </row>
    <row r="35" spans="1:11" ht="21.75" customHeight="1" x14ac:dyDescent="0.35">
      <c r="C35" s="728" t="s">
        <v>249</v>
      </c>
      <c r="D35" s="796" t="s">
        <v>430</v>
      </c>
      <c r="E35" s="689" t="s">
        <v>481</v>
      </c>
      <c r="F35" s="747"/>
      <c r="G35" s="747"/>
      <c r="H35" s="747"/>
      <c r="I35" s="747"/>
      <c r="J35" s="690"/>
      <c r="K35" s="750" t="s">
        <v>257</v>
      </c>
    </row>
    <row r="36" spans="1:11" ht="21.75" customHeight="1" x14ac:dyDescent="0.35">
      <c r="C36" s="780"/>
      <c r="D36" s="797"/>
      <c r="E36" s="675" t="s">
        <v>431</v>
      </c>
      <c r="F36" s="675"/>
      <c r="G36" s="688" t="s">
        <v>432</v>
      </c>
      <c r="H36" s="688"/>
      <c r="I36" s="747" t="s">
        <v>433</v>
      </c>
      <c r="J36" s="690"/>
      <c r="K36" s="751"/>
    </row>
    <row r="37" spans="1:11" ht="67.900000000000006" customHeight="1" x14ac:dyDescent="0.35">
      <c r="C37" s="729"/>
      <c r="D37" s="798"/>
      <c r="E37" s="220" t="s">
        <v>422</v>
      </c>
      <c r="F37" s="220" t="s">
        <v>423</v>
      </c>
      <c r="G37" s="220" t="s">
        <v>422</v>
      </c>
      <c r="H37" s="220" t="s">
        <v>423</v>
      </c>
      <c r="I37" s="220" t="s">
        <v>422</v>
      </c>
      <c r="J37" s="220" t="s">
        <v>423</v>
      </c>
      <c r="K37" s="752"/>
    </row>
    <row r="38" spans="1:11" ht="21.75" customHeight="1" x14ac:dyDescent="0.35">
      <c r="C38" s="156" t="s">
        <v>234</v>
      </c>
      <c r="D38" s="26"/>
      <c r="E38" s="25"/>
      <c r="F38" s="25"/>
      <c r="G38" s="25"/>
      <c r="H38" s="25"/>
      <c r="I38" s="25"/>
      <c r="J38" s="25"/>
      <c r="K38" s="176">
        <f>IF(COUNTA(E38:J38)&gt;1,"กรุณาระบุเพียง 1 ตำแหน่ง",COUNTA(E38)*2+COUNTA(F38)*1.5+COUNTA(G38)*3+COUNTA(H38)*2.5+COUNTA(I38)*4+COUNTA(J38)*3.5)</f>
        <v>0</v>
      </c>
    </row>
    <row r="39" spans="1:11" ht="21.75" customHeight="1" x14ac:dyDescent="0.35">
      <c r="C39" s="156" t="s">
        <v>235</v>
      </c>
      <c r="D39" s="26"/>
      <c r="E39" s="25"/>
      <c r="F39" s="25"/>
      <c r="G39" s="25"/>
      <c r="H39" s="25"/>
      <c r="I39" s="25"/>
      <c r="J39" s="25"/>
      <c r="K39" s="176">
        <f t="shared" ref="K39:K46" si="1">IF(COUNTA(E39:J39)&gt;1,"กรุณาระบุเพียง 1 ตำแหน่ง",COUNTA(E39)*2+COUNTA(F39)*1.5+COUNTA(G39)*3+COUNTA(H39)*2.5+COUNTA(I39)*4+COUNTA(J39)*3.5)</f>
        <v>0</v>
      </c>
    </row>
    <row r="40" spans="1:11" ht="21.75" customHeight="1" x14ac:dyDescent="0.35">
      <c r="C40" s="156" t="s">
        <v>236</v>
      </c>
      <c r="D40" s="26"/>
      <c r="E40" s="25"/>
      <c r="F40" s="25"/>
      <c r="G40" s="25"/>
      <c r="H40" s="25"/>
      <c r="I40" s="25"/>
      <c r="J40" s="25"/>
      <c r="K40" s="176">
        <f t="shared" si="1"/>
        <v>0</v>
      </c>
    </row>
    <row r="41" spans="1:11" ht="21.75" customHeight="1" x14ac:dyDescent="0.35">
      <c r="C41" s="156" t="s">
        <v>237</v>
      </c>
      <c r="D41" s="26"/>
      <c r="E41" s="25"/>
      <c r="F41" s="25"/>
      <c r="G41" s="25"/>
      <c r="H41" s="25"/>
      <c r="I41" s="25"/>
      <c r="J41" s="25"/>
      <c r="K41" s="176">
        <f t="shared" si="1"/>
        <v>0</v>
      </c>
    </row>
    <row r="42" spans="1:11" ht="21.75" customHeight="1" x14ac:dyDescent="0.35">
      <c r="C42" s="156" t="s">
        <v>238</v>
      </c>
      <c r="D42" s="26"/>
      <c r="E42" s="25"/>
      <c r="F42" s="25"/>
      <c r="G42" s="25"/>
      <c r="H42" s="25"/>
      <c r="I42" s="25"/>
      <c r="J42" s="25"/>
      <c r="K42" s="176">
        <f t="shared" si="1"/>
        <v>0</v>
      </c>
    </row>
    <row r="43" spans="1:11" ht="21.75" customHeight="1" x14ac:dyDescent="0.35">
      <c r="C43" s="156" t="s">
        <v>265</v>
      </c>
      <c r="D43" s="26"/>
      <c r="E43" s="25"/>
      <c r="F43" s="25"/>
      <c r="G43" s="25"/>
      <c r="H43" s="25"/>
      <c r="I43" s="25"/>
      <c r="J43" s="25"/>
      <c r="K43" s="176">
        <f t="shared" si="1"/>
        <v>0</v>
      </c>
    </row>
    <row r="44" spans="1:11" ht="21.75" customHeight="1" x14ac:dyDescent="0.35">
      <c r="C44" s="156" t="s">
        <v>266</v>
      </c>
      <c r="D44" s="26"/>
      <c r="E44" s="25"/>
      <c r="F44" s="25"/>
      <c r="G44" s="25"/>
      <c r="H44" s="25"/>
      <c r="I44" s="25"/>
      <c r="J44" s="25"/>
      <c r="K44" s="176">
        <f t="shared" si="1"/>
        <v>0</v>
      </c>
    </row>
    <row r="45" spans="1:11" ht="21.75" customHeight="1" x14ac:dyDescent="0.35">
      <c r="C45" s="156" t="s">
        <v>267</v>
      </c>
      <c r="D45" s="26"/>
      <c r="E45" s="25"/>
      <c r="F45" s="25"/>
      <c r="G45" s="25"/>
      <c r="H45" s="25"/>
      <c r="I45" s="25"/>
      <c r="J45" s="25"/>
      <c r="K45" s="176">
        <f t="shared" si="1"/>
        <v>0</v>
      </c>
    </row>
    <row r="46" spans="1:11" ht="21.75" customHeight="1" x14ac:dyDescent="0.35">
      <c r="C46" s="156" t="s">
        <v>268</v>
      </c>
      <c r="D46" s="26"/>
      <c r="E46" s="25"/>
      <c r="F46" s="25"/>
      <c r="G46" s="25"/>
      <c r="H46" s="25"/>
      <c r="I46" s="25"/>
      <c r="J46" s="25"/>
      <c r="K46" s="176">
        <f t="shared" si="1"/>
        <v>0</v>
      </c>
    </row>
    <row r="47" spans="1:11" ht="21.75" customHeight="1" x14ac:dyDescent="0.35">
      <c r="C47" s="156" t="s">
        <v>269</v>
      </c>
      <c r="D47" s="26"/>
      <c r="E47" s="25"/>
      <c r="F47" s="25"/>
      <c r="G47" s="25"/>
      <c r="H47" s="25"/>
      <c r="I47" s="25"/>
      <c r="J47" s="25"/>
      <c r="K47" s="176">
        <f>IF(COUNTA(E47:J47)&gt;1,"กรุณาระบุเพียง 1 ตำแหน่ง",COUNTA(E47)*2+COUNTA(F47)*1.5+COUNTA(G47)*3+COUNTA(H47)*2.5+COUNTA(I47)*4+COUNTA(J47)*3.5)</f>
        <v>0</v>
      </c>
    </row>
    <row r="48" spans="1:11" ht="21.75" customHeight="1" x14ac:dyDescent="0.35">
      <c r="C48" s="667" t="s">
        <v>275</v>
      </c>
      <c r="D48" s="668"/>
      <c r="E48" s="668"/>
      <c r="F48" s="668"/>
      <c r="G48" s="668"/>
      <c r="H48" s="668"/>
      <c r="I48" s="668"/>
      <c r="J48" s="668"/>
      <c r="K48" s="164">
        <f>SUM(K38:K47)</f>
        <v>0</v>
      </c>
    </row>
    <row r="49" spans="1:10" x14ac:dyDescent="0.35">
      <c r="A49" s="157">
        <v>5.4</v>
      </c>
      <c r="B49" s="206" t="s">
        <v>480</v>
      </c>
      <c r="C49" s="158"/>
    </row>
    <row r="50" spans="1:10" ht="21.75" customHeight="1" x14ac:dyDescent="0.35">
      <c r="C50" s="688" t="s">
        <v>482</v>
      </c>
      <c r="D50" s="688"/>
      <c r="E50" s="688"/>
      <c r="F50" s="688"/>
      <c r="G50" s="688"/>
      <c r="H50" s="688"/>
      <c r="I50" s="750" t="s">
        <v>257</v>
      </c>
    </row>
    <row r="51" spans="1:10" ht="21.75" customHeight="1" x14ac:dyDescent="0.35">
      <c r="C51" s="675" t="s">
        <v>434</v>
      </c>
      <c r="D51" s="675"/>
      <c r="E51" s="675"/>
      <c r="F51" s="675"/>
      <c r="G51" s="688" t="s">
        <v>435</v>
      </c>
      <c r="H51" s="688"/>
      <c r="I51" s="751"/>
    </row>
    <row r="52" spans="1:10" ht="67.900000000000006" customHeight="1" x14ac:dyDescent="0.35">
      <c r="C52" s="794" t="s">
        <v>436</v>
      </c>
      <c r="D52" s="794"/>
      <c r="E52" s="220" t="s">
        <v>437</v>
      </c>
      <c r="F52" s="220" t="s">
        <v>449</v>
      </c>
      <c r="G52" s="220" t="s">
        <v>450</v>
      </c>
      <c r="H52" s="220" t="s">
        <v>438</v>
      </c>
      <c r="I52" s="752"/>
    </row>
    <row r="53" spans="1:10" ht="21.75" customHeight="1" x14ac:dyDescent="0.35">
      <c r="C53" s="795"/>
      <c r="D53" s="795"/>
      <c r="E53" s="25"/>
      <c r="F53" s="25"/>
      <c r="G53" s="25"/>
      <c r="H53" s="25"/>
      <c r="I53" s="255">
        <f>(COUNTA(C53)*2.25+COUNTA(E53)*2.5+COUNTA(F53)*2.25+COUNTA(G53)*2.25+COUNTA(H53)*2)</f>
        <v>0</v>
      </c>
    </row>
    <row r="54" spans="1:10" ht="21.75" customHeight="1" x14ac:dyDescent="0.35">
      <c r="C54" s="667" t="s">
        <v>275</v>
      </c>
      <c r="D54" s="668"/>
      <c r="E54" s="668"/>
      <c r="F54" s="668"/>
      <c r="G54" s="668"/>
      <c r="H54" s="669"/>
      <c r="I54" s="164">
        <f>I53</f>
        <v>0</v>
      </c>
    </row>
    <row r="55" spans="1:10" x14ac:dyDescent="0.35">
      <c r="A55" s="169" t="s">
        <v>484</v>
      </c>
      <c r="B55" s="157" t="s">
        <v>485</v>
      </c>
      <c r="C55" s="158"/>
      <c r="D55" s="159"/>
      <c r="E55" s="159"/>
      <c r="F55" s="159"/>
      <c r="G55" s="160"/>
      <c r="I55" s="140"/>
      <c r="J55" s="140"/>
    </row>
    <row r="56" spans="1:10" x14ac:dyDescent="0.35">
      <c r="C56" s="161" t="s">
        <v>249</v>
      </c>
      <c r="D56" s="665" t="s">
        <v>439</v>
      </c>
      <c r="E56" s="665"/>
      <c r="F56" s="665"/>
      <c r="G56" s="665"/>
      <c r="H56" s="665"/>
      <c r="I56" s="140"/>
      <c r="J56" s="140"/>
    </row>
    <row r="57" spans="1:10" x14ac:dyDescent="0.35">
      <c r="C57" s="156" t="s">
        <v>234</v>
      </c>
      <c r="D57" s="664"/>
      <c r="E57" s="664"/>
      <c r="F57" s="664"/>
      <c r="G57" s="664"/>
      <c r="H57" s="664"/>
      <c r="I57" s="140"/>
      <c r="J57" s="140"/>
    </row>
    <row r="58" spans="1:10" x14ac:dyDescent="0.35">
      <c r="C58" s="156" t="s">
        <v>235</v>
      </c>
      <c r="D58" s="664"/>
      <c r="E58" s="664"/>
      <c r="F58" s="664"/>
      <c r="G58" s="664"/>
      <c r="H58" s="664"/>
      <c r="I58" s="140"/>
      <c r="J58" s="140"/>
    </row>
    <row r="59" spans="1:10" x14ac:dyDescent="0.35">
      <c r="C59" s="156" t="s">
        <v>236</v>
      </c>
      <c r="D59" s="664"/>
      <c r="E59" s="664"/>
      <c r="F59" s="664"/>
      <c r="G59" s="664"/>
      <c r="H59" s="664"/>
      <c r="I59" s="140"/>
      <c r="J59" s="140"/>
    </row>
    <row r="60" spans="1:10" x14ac:dyDescent="0.35">
      <c r="C60" s="156" t="s">
        <v>237</v>
      </c>
      <c r="D60" s="664"/>
      <c r="E60" s="664"/>
      <c r="F60" s="664"/>
      <c r="G60" s="664"/>
      <c r="H60" s="664"/>
      <c r="I60" s="140"/>
      <c r="J60" s="140"/>
    </row>
    <row r="61" spans="1:10" x14ac:dyDescent="0.35">
      <c r="C61" s="156" t="s">
        <v>238</v>
      </c>
      <c r="D61" s="664"/>
      <c r="E61" s="664"/>
      <c r="F61" s="664"/>
      <c r="G61" s="664"/>
      <c r="H61" s="664"/>
      <c r="I61" s="140"/>
      <c r="J61" s="140"/>
    </row>
    <row r="62" spans="1:10" x14ac:dyDescent="0.35">
      <c r="C62" s="156" t="s">
        <v>265</v>
      </c>
      <c r="D62" s="664"/>
      <c r="E62" s="664"/>
      <c r="F62" s="664"/>
      <c r="G62" s="664"/>
      <c r="H62" s="664"/>
      <c r="I62" s="140"/>
      <c r="J62" s="140"/>
    </row>
    <row r="63" spans="1:10" x14ac:dyDescent="0.35">
      <c r="C63" s="156" t="s">
        <v>266</v>
      </c>
      <c r="D63" s="664"/>
      <c r="E63" s="664"/>
      <c r="F63" s="664"/>
      <c r="G63" s="664"/>
      <c r="H63" s="664"/>
      <c r="I63" s="140"/>
      <c r="J63" s="140"/>
    </row>
    <row r="64" spans="1:10" x14ac:dyDescent="0.35">
      <c r="C64" s="156" t="s">
        <v>267</v>
      </c>
      <c r="D64" s="664"/>
      <c r="E64" s="664"/>
      <c r="F64" s="664"/>
      <c r="G64" s="664"/>
      <c r="H64" s="664"/>
      <c r="I64" s="140"/>
      <c r="J64" s="140"/>
    </row>
    <row r="65" spans="1:11" x14ac:dyDescent="0.35">
      <c r="C65" s="156" t="s">
        <v>268</v>
      </c>
      <c r="D65" s="664"/>
      <c r="E65" s="664"/>
      <c r="F65" s="664"/>
      <c r="G65" s="664"/>
      <c r="H65" s="664"/>
      <c r="I65" s="140"/>
      <c r="J65" s="140"/>
    </row>
    <row r="66" spans="1:11" x14ac:dyDescent="0.35">
      <c r="C66" s="156" t="s">
        <v>269</v>
      </c>
      <c r="D66" s="664"/>
      <c r="E66" s="664"/>
      <c r="F66" s="664"/>
      <c r="G66" s="664"/>
      <c r="H66" s="664"/>
      <c r="I66" s="140"/>
      <c r="J66" s="140"/>
    </row>
    <row r="67" spans="1:11" x14ac:dyDescent="0.35">
      <c r="C67" s="156" t="s">
        <v>270</v>
      </c>
      <c r="D67" s="664"/>
      <c r="E67" s="664"/>
      <c r="F67" s="664"/>
      <c r="G67" s="664"/>
      <c r="H67" s="664"/>
      <c r="I67" s="140"/>
      <c r="J67" s="140"/>
    </row>
    <row r="68" spans="1:11" x14ac:dyDescent="0.35">
      <c r="C68" s="156" t="s">
        <v>271</v>
      </c>
      <c r="D68" s="664"/>
      <c r="E68" s="664"/>
      <c r="F68" s="664"/>
      <c r="G68" s="664"/>
      <c r="H68" s="664"/>
      <c r="I68" s="140"/>
      <c r="J68" s="140"/>
    </row>
    <row r="69" spans="1:11" x14ac:dyDescent="0.35">
      <c r="C69" s="156" t="s">
        <v>272</v>
      </c>
      <c r="D69" s="664"/>
      <c r="E69" s="664"/>
      <c r="F69" s="664"/>
      <c r="G69" s="664"/>
      <c r="H69" s="664"/>
      <c r="I69" s="140"/>
      <c r="J69" s="140"/>
    </row>
    <row r="70" spans="1:11" x14ac:dyDescent="0.35">
      <c r="C70" s="156" t="s">
        <v>273</v>
      </c>
      <c r="D70" s="664"/>
      <c r="E70" s="664"/>
      <c r="F70" s="664"/>
      <c r="G70" s="664"/>
      <c r="H70" s="664"/>
      <c r="I70" s="140"/>
      <c r="J70" s="140"/>
    </row>
    <row r="71" spans="1:11" x14ac:dyDescent="0.35">
      <c r="C71" s="156" t="s">
        <v>274</v>
      </c>
      <c r="D71" s="664"/>
      <c r="E71" s="664"/>
      <c r="F71" s="664"/>
      <c r="G71" s="664"/>
      <c r="H71" s="664"/>
      <c r="I71" s="140"/>
      <c r="J71" s="140"/>
    </row>
    <row r="72" spans="1:11" x14ac:dyDescent="0.35">
      <c r="C72" s="662" t="s">
        <v>275</v>
      </c>
      <c r="D72" s="662"/>
      <c r="E72" s="662"/>
      <c r="F72" s="662"/>
      <c r="G72" s="662"/>
      <c r="H72" s="139">
        <f>COUNTA(D57:H71)*0.2</f>
        <v>0</v>
      </c>
      <c r="I72" s="140"/>
      <c r="J72" s="140"/>
    </row>
    <row r="74" spans="1:11" ht="21.75" customHeight="1" x14ac:dyDescent="0.35">
      <c r="A74" s="781" t="s">
        <v>243</v>
      </c>
      <c r="B74" s="782"/>
      <c r="C74" s="782"/>
      <c r="D74" s="782"/>
      <c r="E74" s="782"/>
      <c r="F74" s="782"/>
      <c r="G74" s="782"/>
      <c r="H74" s="782" t="s">
        <v>257</v>
      </c>
      <c r="I74" s="252"/>
      <c r="J74" s="787" t="s">
        <v>13</v>
      </c>
      <c r="K74" s="788"/>
    </row>
    <row r="75" spans="1:11" ht="30" customHeight="1" x14ac:dyDescent="0.35">
      <c r="A75" s="783"/>
      <c r="B75" s="784"/>
      <c r="C75" s="784"/>
      <c r="D75" s="784"/>
      <c r="E75" s="784"/>
      <c r="F75" s="784"/>
      <c r="G75" s="784"/>
      <c r="H75" s="784"/>
      <c r="I75" s="253">
        <f>H72+I54+K48+H33+H14</f>
        <v>0</v>
      </c>
      <c r="J75" s="789"/>
      <c r="K75" s="790"/>
    </row>
    <row r="76" spans="1:11" ht="21.75" customHeight="1" x14ac:dyDescent="0.35">
      <c r="A76" s="785"/>
      <c r="B76" s="786"/>
      <c r="C76" s="786"/>
      <c r="D76" s="786"/>
      <c r="E76" s="786"/>
      <c r="F76" s="786"/>
      <c r="G76" s="786"/>
      <c r="H76" s="786"/>
      <c r="I76" s="254"/>
      <c r="J76" s="791"/>
      <c r="K76" s="792"/>
    </row>
    <row r="77" spans="1:11" ht="21.75" customHeight="1" x14ac:dyDescent="0.4">
      <c r="E77" s="250"/>
      <c r="F77" s="250"/>
      <c r="G77" s="250"/>
      <c r="H77" s="250"/>
      <c r="I77" s="250"/>
      <c r="J77" s="250"/>
    </row>
    <row r="78" spans="1:11" ht="21.75" customHeight="1" x14ac:dyDescent="0.35">
      <c r="A78" s="251" t="s">
        <v>320</v>
      </c>
      <c r="B78" s="150"/>
      <c r="C78" s="793" t="s">
        <v>483</v>
      </c>
      <c r="D78" s="793"/>
      <c r="E78" s="793"/>
      <c r="F78" s="793"/>
      <c r="G78" s="793"/>
      <c r="H78" s="793"/>
      <c r="I78" s="793"/>
      <c r="J78" s="793"/>
      <c r="K78" s="793"/>
    </row>
    <row r="79" spans="1:11" ht="21.75" customHeight="1" x14ac:dyDescent="0.35">
      <c r="A79" s="150"/>
      <c r="B79" s="150"/>
      <c r="C79" s="150"/>
    </row>
    <row r="80" spans="1:11" x14ac:dyDescent="0.35">
      <c r="A80" s="150"/>
      <c r="B80" s="150"/>
      <c r="C80" s="150"/>
    </row>
  </sheetData>
  <sheetProtection algorithmName="SHA-512" hashValue="7tszwFS6FfT2BbM68bvMMblmPgknMOWvKX2HmdFv4H2GNsuacETfl6Ondcic664tzUkuJ9D0561AtcFkhzn68Q==" saltValue="XVZa2rB2bzyE9j2aU6KulQ==" spinCount="100000" sheet="1" objects="1" scenarios="1"/>
  <mergeCells count="70">
    <mergeCell ref="D3:H3"/>
    <mergeCell ref="L14:N14"/>
    <mergeCell ref="D4:H4"/>
    <mergeCell ref="D5:H5"/>
    <mergeCell ref="D6:H6"/>
    <mergeCell ref="D7:H7"/>
    <mergeCell ref="D8:H8"/>
    <mergeCell ref="D9:H9"/>
    <mergeCell ref="D18:E18"/>
    <mergeCell ref="D10:H10"/>
    <mergeCell ref="D11:H11"/>
    <mergeCell ref="D12:H12"/>
    <mergeCell ref="D13:H13"/>
    <mergeCell ref="C14:G14"/>
    <mergeCell ref="B15:H15"/>
    <mergeCell ref="C16:C17"/>
    <mergeCell ref="D16:E17"/>
    <mergeCell ref="F16:G16"/>
    <mergeCell ref="H16:H17"/>
    <mergeCell ref="D30:E3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1:E31"/>
    <mergeCell ref="D32:E32"/>
    <mergeCell ref="C33:G33"/>
    <mergeCell ref="C35:C37"/>
    <mergeCell ref="D35:D37"/>
    <mergeCell ref="E35:J35"/>
    <mergeCell ref="D59:H59"/>
    <mergeCell ref="K35:K37"/>
    <mergeCell ref="E36:F36"/>
    <mergeCell ref="G36:H36"/>
    <mergeCell ref="I36:J36"/>
    <mergeCell ref="C48:J48"/>
    <mergeCell ref="C50:H50"/>
    <mergeCell ref="I50:I52"/>
    <mergeCell ref="C51:F51"/>
    <mergeCell ref="G51:H51"/>
    <mergeCell ref="C52:D52"/>
    <mergeCell ref="C53:D53"/>
    <mergeCell ref="C54:H54"/>
    <mergeCell ref="D56:H56"/>
    <mergeCell ref="D57:H57"/>
    <mergeCell ref="D58:H58"/>
    <mergeCell ref="D71:H71"/>
    <mergeCell ref="D60:H60"/>
    <mergeCell ref="D61:H61"/>
    <mergeCell ref="D62:H62"/>
    <mergeCell ref="D63:H63"/>
    <mergeCell ref="D64:H64"/>
    <mergeCell ref="D65:H65"/>
    <mergeCell ref="D66:H66"/>
    <mergeCell ref="D67:H67"/>
    <mergeCell ref="D68:H68"/>
    <mergeCell ref="D69:H69"/>
    <mergeCell ref="D70:H70"/>
    <mergeCell ref="C72:G72"/>
    <mergeCell ref="A74:G76"/>
    <mergeCell ref="H74:H76"/>
    <mergeCell ref="J74:K76"/>
    <mergeCell ref="C78:K78"/>
  </mergeCells>
  <pageMargins left="0.51" right="0.43" top="0.75" bottom="0.75" header="0.3" footer="0.3"/>
  <pageSetup paperSize="9" scale="45" fitToHeight="0" orientation="portrait" r:id="rId1"/>
  <rowBreaks count="1" manualBreakCount="1">
    <brk id="33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U146"/>
  <sheetViews>
    <sheetView view="pageBreakPreview" topLeftCell="B1" zoomScale="60" zoomScaleNormal="85" workbookViewId="0">
      <selection activeCell="K69" sqref="K69"/>
    </sheetView>
  </sheetViews>
  <sheetFormatPr defaultColWidth="9.125" defaultRowHeight="21" x14ac:dyDescent="0.35"/>
  <cols>
    <col min="1" max="1" width="9.625" style="7" customWidth="1"/>
    <col min="2" max="2" width="62.625" style="7" customWidth="1"/>
    <col min="3" max="7" width="17.75" style="60" customWidth="1"/>
    <col min="8" max="8" width="13.125" style="60" customWidth="1"/>
    <col min="9" max="9" width="10.875" style="60" hidden="1" customWidth="1"/>
    <col min="10" max="10" width="14.25" style="60" customWidth="1"/>
    <col min="11" max="11" width="18.25" style="60" customWidth="1"/>
    <col min="12" max="12" width="14.25" style="60" hidden="1" customWidth="1"/>
    <col min="13" max="13" width="8.375" style="60" hidden="1" customWidth="1"/>
    <col min="14" max="14" width="14.375" style="7" hidden="1" customWidth="1"/>
    <col min="15" max="15" width="9.125" style="7" customWidth="1"/>
    <col min="16" max="21" width="9.125" style="7" hidden="1" customWidth="1"/>
    <col min="22" max="22" width="9.125" style="7" customWidth="1"/>
    <col min="23" max="16384" width="9.125" style="7"/>
  </cols>
  <sheetData>
    <row r="1" spans="1:14" x14ac:dyDescent="0.35">
      <c r="A1" s="8" t="s">
        <v>45</v>
      </c>
      <c r="B1" s="8" t="s">
        <v>78</v>
      </c>
      <c r="C1" s="352"/>
      <c r="G1" s="353"/>
      <c r="L1" s="9"/>
      <c r="M1" s="9"/>
    </row>
    <row r="2" spans="1:14" ht="21" customHeight="1" x14ac:dyDescent="0.35">
      <c r="A2" s="61" t="s">
        <v>1</v>
      </c>
      <c r="B2" s="354" t="s">
        <v>3</v>
      </c>
      <c r="C2" s="62"/>
      <c r="D2" s="63"/>
      <c r="E2" s="63" t="s">
        <v>2</v>
      </c>
      <c r="F2" s="63"/>
      <c r="G2" s="64"/>
      <c r="H2" s="61" t="s">
        <v>55</v>
      </c>
      <c r="I2" s="65" t="s">
        <v>64</v>
      </c>
      <c r="J2" s="65" t="s">
        <v>109</v>
      </c>
      <c r="K2" s="65" t="s">
        <v>66</v>
      </c>
      <c r="L2" s="66"/>
      <c r="M2" s="355" t="s">
        <v>53</v>
      </c>
      <c r="N2" s="356"/>
    </row>
    <row r="3" spans="1:14" x14ac:dyDescent="0.35">
      <c r="A3" s="67"/>
      <c r="B3" s="68"/>
      <c r="C3" s="69">
        <v>1</v>
      </c>
      <c r="D3" s="69">
        <v>2</v>
      </c>
      <c r="E3" s="69">
        <v>3</v>
      </c>
      <c r="F3" s="69">
        <v>4</v>
      </c>
      <c r="G3" s="69">
        <v>5</v>
      </c>
      <c r="H3" s="67"/>
      <c r="I3" s="357"/>
      <c r="J3" s="357"/>
      <c r="K3" s="357"/>
      <c r="L3" s="70"/>
      <c r="M3" s="64" t="s">
        <v>6</v>
      </c>
      <c r="N3" s="69" t="s">
        <v>65</v>
      </c>
    </row>
    <row r="4" spans="1:14" x14ac:dyDescent="0.35">
      <c r="A4" s="358">
        <v>1</v>
      </c>
      <c r="B4" s="336" t="s">
        <v>54</v>
      </c>
      <c r="C4" s="337"/>
      <c r="D4" s="337"/>
      <c r="E4" s="337"/>
      <c r="F4" s="337"/>
      <c r="G4" s="337"/>
      <c r="H4" s="337"/>
      <c r="I4" s="337"/>
      <c r="J4" s="337"/>
      <c r="K4" s="359"/>
      <c r="L4" s="71"/>
      <c r="M4" s="72"/>
      <c r="N4" s="71"/>
    </row>
    <row r="5" spans="1:14" ht="131.25" x14ac:dyDescent="0.35">
      <c r="A5" s="329"/>
      <c r="B5" s="341" t="s">
        <v>47</v>
      </c>
      <c r="C5" s="74" t="s">
        <v>118</v>
      </c>
      <c r="D5" s="74" t="s">
        <v>119</v>
      </c>
      <c r="E5" s="74" t="s">
        <v>120</v>
      </c>
      <c r="F5" s="74" t="s">
        <v>121</v>
      </c>
      <c r="G5" s="74" t="s">
        <v>122</v>
      </c>
      <c r="H5" s="75">
        <v>5</v>
      </c>
      <c r="I5" s="76">
        <v>1</v>
      </c>
      <c r="J5" s="3"/>
      <c r="K5" s="4"/>
      <c r="L5" s="78">
        <f>K5*I5</f>
        <v>0</v>
      </c>
      <c r="M5" s="79"/>
      <c r="N5" s="80">
        <f>M5*L5</f>
        <v>0</v>
      </c>
    </row>
    <row r="6" spans="1:14" ht="152.25" customHeight="1" x14ac:dyDescent="0.35">
      <c r="A6" s="329"/>
      <c r="B6" s="351" t="s">
        <v>123</v>
      </c>
      <c r="C6" s="81" t="s">
        <v>182</v>
      </c>
      <c r="D6" s="81" t="s">
        <v>183</v>
      </c>
      <c r="E6" s="81" t="s">
        <v>184</v>
      </c>
      <c r="F6" s="81" t="s">
        <v>185</v>
      </c>
      <c r="G6" s="81" t="s">
        <v>181</v>
      </c>
      <c r="H6" s="82">
        <v>5</v>
      </c>
      <c r="I6" s="76">
        <v>1</v>
      </c>
      <c r="J6" s="3"/>
      <c r="K6" s="5"/>
      <c r="L6" s="78">
        <f>K6*I6</f>
        <v>0</v>
      </c>
      <c r="M6" s="83"/>
      <c r="N6" s="80">
        <f>M6*L6</f>
        <v>0</v>
      </c>
    </row>
    <row r="7" spans="1:14" ht="114" customHeight="1" x14ac:dyDescent="0.35">
      <c r="A7" s="329"/>
      <c r="B7" s="341" t="s">
        <v>124</v>
      </c>
      <c r="C7" s="74" t="s">
        <v>125</v>
      </c>
      <c r="D7" s="74" t="s">
        <v>126</v>
      </c>
      <c r="E7" s="74" t="s">
        <v>127</v>
      </c>
      <c r="F7" s="74" t="s">
        <v>128</v>
      </c>
      <c r="G7" s="81" t="s">
        <v>129</v>
      </c>
      <c r="H7" s="82">
        <v>5</v>
      </c>
      <c r="I7" s="76">
        <v>1</v>
      </c>
      <c r="J7" s="3"/>
      <c r="K7" s="5"/>
      <c r="L7" s="78">
        <f>K7*I7</f>
        <v>0</v>
      </c>
      <c r="M7" s="83"/>
      <c r="N7" s="80">
        <f>M7*L7</f>
        <v>0</v>
      </c>
    </row>
    <row r="8" spans="1:14" x14ac:dyDescent="0.35">
      <c r="A8" s="329"/>
      <c r="B8" s="84" t="s">
        <v>50</v>
      </c>
      <c r="C8" s="85" t="s">
        <v>130</v>
      </c>
      <c r="D8" s="85" t="s">
        <v>131</v>
      </c>
      <c r="E8" s="85" t="s">
        <v>132</v>
      </c>
      <c r="F8" s="85" t="s">
        <v>133</v>
      </c>
      <c r="G8" s="85" t="s">
        <v>134</v>
      </c>
      <c r="H8" s="80">
        <v>5</v>
      </c>
      <c r="I8" s="80">
        <v>1</v>
      </c>
      <c r="J8" s="6"/>
      <c r="K8" s="6"/>
      <c r="L8" s="78">
        <f>K8*I8</f>
        <v>0</v>
      </c>
      <c r="M8" s="86"/>
      <c r="N8" s="80">
        <f>M8*L8</f>
        <v>0</v>
      </c>
    </row>
    <row r="9" spans="1:14" ht="21" customHeight="1" x14ac:dyDescent="0.35">
      <c r="A9" s="329"/>
      <c r="B9" s="87" t="s">
        <v>51</v>
      </c>
      <c r="C9" s="276"/>
      <c r="D9" s="277"/>
      <c r="E9" s="277"/>
      <c r="F9" s="88" t="s">
        <v>48</v>
      </c>
      <c r="G9" s="343" t="s">
        <v>49</v>
      </c>
      <c r="H9" s="89">
        <v>5</v>
      </c>
      <c r="I9" s="80">
        <v>1</v>
      </c>
      <c r="J9" s="13"/>
      <c r="K9" s="13"/>
      <c r="L9" s="327">
        <f t="shared" ref="L9" si="0">K9*I9</f>
        <v>0</v>
      </c>
      <c r="M9" s="350"/>
      <c r="N9" s="325">
        <v>0</v>
      </c>
    </row>
    <row r="10" spans="1:14" ht="21" customHeight="1" x14ac:dyDescent="0.35">
      <c r="A10" s="329"/>
      <c r="B10" s="90"/>
      <c r="C10" s="263"/>
      <c r="D10" s="264"/>
      <c r="E10" s="264"/>
      <c r="F10" s="91" t="s">
        <v>135</v>
      </c>
      <c r="G10" s="349"/>
      <c r="H10" s="92"/>
      <c r="I10" s="80"/>
      <c r="J10" s="266"/>
      <c r="K10" s="266"/>
      <c r="L10" s="326"/>
      <c r="M10" s="350"/>
      <c r="N10" s="325"/>
    </row>
    <row r="11" spans="1:14" ht="93" customHeight="1" x14ac:dyDescent="0.35">
      <c r="A11" s="329"/>
      <c r="B11" s="94" t="s">
        <v>84</v>
      </c>
      <c r="C11" s="81" t="s">
        <v>136</v>
      </c>
      <c r="D11" s="81" t="s">
        <v>106</v>
      </c>
      <c r="E11" s="81" t="s">
        <v>105</v>
      </c>
      <c r="F11" s="81" t="s">
        <v>107</v>
      </c>
      <c r="G11" s="81" t="s">
        <v>110</v>
      </c>
      <c r="H11" s="80">
        <v>5</v>
      </c>
      <c r="I11" s="80">
        <v>1</v>
      </c>
      <c r="J11" s="6"/>
      <c r="K11" s="6"/>
      <c r="L11" s="78">
        <f>K11*I11</f>
        <v>0</v>
      </c>
      <c r="M11" s="86"/>
      <c r="N11" s="80">
        <f>M11*L11</f>
        <v>0</v>
      </c>
    </row>
    <row r="12" spans="1:14" ht="43.5" customHeight="1" x14ac:dyDescent="0.35">
      <c r="A12" s="329"/>
      <c r="B12" s="95" t="s">
        <v>81</v>
      </c>
      <c r="C12" s="96" t="s">
        <v>57</v>
      </c>
      <c r="D12" s="96" t="s">
        <v>61</v>
      </c>
      <c r="E12" s="96" t="s">
        <v>60</v>
      </c>
      <c r="F12" s="96" t="s">
        <v>59</v>
      </c>
      <c r="G12" s="96" t="s">
        <v>58</v>
      </c>
      <c r="H12" s="82">
        <v>5</v>
      </c>
      <c r="I12" s="82">
        <v>1</v>
      </c>
      <c r="J12" s="13"/>
      <c r="K12" s="13"/>
      <c r="L12" s="327">
        <f>I12*K12</f>
        <v>0</v>
      </c>
      <c r="M12" s="86"/>
      <c r="N12" s="80"/>
    </row>
    <row r="13" spans="1:14" x14ac:dyDescent="0.35">
      <c r="A13" s="329"/>
      <c r="B13" s="296"/>
      <c r="C13" s="342" t="s">
        <v>189</v>
      </c>
      <c r="D13" s="277"/>
      <c r="E13" s="277"/>
      <c r="F13" s="277"/>
      <c r="G13" s="343"/>
      <c r="H13" s="75"/>
      <c r="I13" s="75"/>
      <c r="J13" s="302"/>
      <c r="K13" s="302"/>
      <c r="L13" s="324"/>
      <c r="M13" s="86"/>
      <c r="N13" s="80"/>
    </row>
    <row r="14" spans="1:14" x14ac:dyDescent="0.35">
      <c r="A14" s="329"/>
      <c r="B14" s="296"/>
      <c r="C14" s="344" t="s">
        <v>190</v>
      </c>
      <c r="D14" s="345"/>
      <c r="E14" s="345"/>
      <c r="F14" s="345"/>
      <c r="G14" s="346"/>
      <c r="H14" s="75"/>
      <c r="I14" s="75"/>
      <c r="J14" s="302"/>
      <c r="K14" s="302"/>
      <c r="L14" s="324"/>
      <c r="M14" s="86"/>
      <c r="N14" s="80"/>
    </row>
    <row r="15" spans="1:14" x14ac:dyDescent="0.35">
      <c r="A15" s="329"/>
      <c r="B15" s="296"/>
      <c r="C15" s="344" t="s">
        <v>191</v>
      </c>
      <c r="D15" s="345"/>
      <c r="E15" s="345"/>
      <c r="F15" s="345"/>
      <c r="G15" s="346"/>
      <c r="H15" s="75"/>
      <c r="I15" s="75"/>
      <c r="J15" s="302"/>
      <c r="K15" s="302"/>
      <c r="L15" s="324"/>
      <c r="M15" s="86"/>
      <c r="N15" s="80"/>
    </row>
    <row r="16" spans="1:14" x14ac:dyDescent="0.35">
      <c r="A16" s="329"/>
      <c r="B16" s="296"/>
      <c r="C16" s="344" t="s">
        <v>192</v>
      </c>
      <c r="D16" s="345"/>
      <c r="E16" s="345"/>
      <c r="F16" s="345"/>
      <c r="G16" s="346"/>
      <c r="H16" s="75"/>
      <c r="I16" s="75"/>
      <c r="J16" s="302"/>
      <c r="K16" s="302"/>
      <c r="L16" s="324"/>
      <c r="M16" s="86"/>
      <c r="N16" s="80"/>
    </row>
    <row r="17" spans="1:14" x14ac:dyDescent="0.35">
      <c r="A17" s="329"/>
      <c r="B17" s="296"/>
      <c r="C17" s="344" t="s">
        <v>193</v>
      </c>
      <c r="D17" s="345"/>
      <c r="E17" s="345"/>
      <c r="F17" s="345"/>
      <c r="G17" s="346"/>
      <c r="H17" s="75"/>
      <c r="I17" s="75"/>
      <c r="J17" s="302"/>
      <c r="K17" s="302"/>
      <c r="L17" s="324"/>
      <c r="M17" s="86"/>
      <c r="N17" s="80"/>
    </row>
    <row r="18" spans="1:14" x14ac:dyDescent="0.35">
      <c r="A18" s="329"/>
      <c r="B18" s="296"/>
      <c r="C18" s="344" t="s">
        <v>196</v>
      </c>
      <c r="D18" s="345"/>
      <c r="E18" s="345"/>
      <c r="F18" s="345"/>
      <c r="G18" s="346"/>
      <c r="H18" s="75"/>
      <c r="I18" s="75"/>
      <c r="J18" s="302"/>
      <c r="K18" s="302"/>
      <c r="L18" s="324"/>
      <c r="M18" s="86"/>
      <c r="N18" s="80"/>
    </row>
    <row r="19" spans="1:14" x14ac:dyDescent="0.35">
      <c r="A19" s="329"/>
      <c r="B19" s="296"/>
      <c r="C19" s="344" t="s">
        <v>197</v>
      </c>
      <c r="D19" s="345"/>
      <c r="E19" s="345"/>
      <c r="F19" s="345"/>
      <c r="G19" s="346"/>
      <c r="H19" s="75"/>
      <c r="I19" s="75"/>
      <c r="J19" s="302"/>
      <c r="K19" s="302"/>
      <c r="L19" s="324"/>
      <c r="M19" s="86"/>
      <c r="N19" s="80"/>
    </row>
    <row r="20" spans="1:14" x14ac:dyDescent="0.35">
      <c r="A20" s="329"/>
      <c r="B20" s="296"/>
      <c r="C20" s="344" t="s">
        <v>194</v>
      </c>
      <c r="D20" s="345"/>
      <c r="E20" s="345"/>
      <c r="F20" s="345"/>
      <c r="G20" s="346"/>
      <c r="H20" s="75"/>
      <c r="I20" s="75"/>
      <c r="J20" s="302"/>
      <c r="K20" s="302"/>
      <c r="L20" s="324"/>
      <c r="M20" s="86"/>
      <c r="N20" s="80"/>
    </row>
    <row r="21" spans="1:14" x14ac:dyDescent="0.35">
      <c r="A21" s="329"/>
      <c r="B21" s="296"/>
      <c r="C21" s="347" t="s">
        <v>195</v>
      </c>
      <c r="D21" s="348"/>
      <c r="E21" s="348"/>
      <c r="F21" s="348"/>
      <c r="G21" s="349"/>
      <c r="H21" s="98"/>
      <c r="I21" s="98"/>
      <c r="J21" s="266"/>
      <c r="K21" s="266"/>
      <c r="L21" s="324"/>
      <c r="M21" s="86"/>
      <c r="N21" s="80"/>
    </row>
    <row r="22" spans="1:14" ht="24" customHeight="1" x14ac:dyDescent="0.35">
      <c r="A22" s="329"/>
      <c r="B22" s="341" t="s">
        <v>138</v>
      </c>
      <c r="C22" s="800" t="s">
        <v>488</v>
      </c>
      <c r="D22" s="800"/>
      <c r="E22" s="800"/>
      <c r="F22" s="800"/>
      <c r="G22" s="801"/>
      <c r="H22" s="75">
        <v>5</v>
      </c>
      <c r="I22" s="75">
        <v>1</v>
      </c>
      <c r="J22" s="4"/>
      <c r="K22" s="4"/>
      <c r="L22" s="327">
        <f>I22*K22</f>
        <v>0</v>
      </c>
      <c r="M22" s="334"/>
      <c r="N22" s="325">
        <v>0</v>
      </c>
    </row>
    <row r="23" spans="1:14" ht="46.5" customHeight="1" x14ac:dyDescent="0.35">
      <c r="A23" s="329"/>
      <c r="B23" s="73" t="s">
        <v>139</v>
      </c>
      <c r="C23" s="330"/>
      <c r="D23" s="331" t="s">
        <v>186</v>
      </c>
      <c r="E23" s="332" t="s">
        <v>187</v>
      </c>
      <c r="F23" s="332"/>
      <c r="G23" s="333"/>
      <c r="H23" s="75"/>
      <c r="I23" s="75"/>
      <c r="J23" s="77"/>
      <c r="K23" s="77"/>
      <c r="L23" s="324"/>
      <c r="M23" s="334"/>
      <c r="N23" s="325"/>
    </row>
    <row r="24" spans="1:14" ht="47.25" customHeight="1" x14ac:dyDescent="0.35">
      <c r="A24" s="329"/>
      <c r="B24" s="73" t="s">
        <v>140</v>
      </c>
      <c r="C24" s="99" t="s">
        <v>141</v>
      </c>
      <c r="D24" s="81" t="s">
        <v>7</v>
      </c>
      <c r="E24" s="81" t="s">
        <v>8</v>
      </c>
      <c r="F24" s="81" t="s">
        <v>142</v>
      </c>
      <c r="G24" s="81" t="s">
        <v>9</v>
      </c>
      <c r="H24" s="75"/>
      <c r="I24" s="75"/>
      <c r="J24" s="77"/>
      <c r="K24" s="77"/>
      <c r="L24" s="326"/>
      <c r="M24" s="334"/>
      <c r="N24" s="325"/>
    </row>
    <row r="25" spans="1:14" x14ac:dyDescent="0.35">
      <c r="A25" s="335"/>
      <c r="B25" s="336"/>
      <c r="C25" s="337"/>
      <c r="D25" s="337"/>
      <c r="E25" s="337"/>
      <c r="F25" s="337"/>
      <c r="G25" s="338" t="s">
        <v>52</v>
      </c>
      <c r="H25" s="100"/>
      <c r="I25" s="100"/>
      <c r="J25" s="100"/>
      <c r="K25" s="100">
        <f>SUM(K5:K24)</f>
        <v>0</v>
      </c>
      <c r="L25" s="101">
        <f>SUM(L5:L24)</f>
        <v>0</v>
      </c>
      <c r="M25" s="102"/>
      <c r="N25" s="103">
        <f>SUM(N5:N24)</f>
        <v>0</v>
      </c>
    </row>
    <row r="26" spans="1:14" x14ac:dyDescent="0.35">
      <c r="A26" s="339">
        <v>2</v>
      </c>
      <c r="B26" s="104" t="s">
        <v>143</v>
      </c>
      <c r="C26" s="317"/>
      <c r="D26" s="317"/>
      <c r="E26" s="317"/>
      <c r="F26" s="317"/>
      <c r="G26" s="317"/>
      <c r="H26" s="317"/>
      <c r="I26" s="317"/>
      <c r="J26" s="317"/>
      <c r="K26" s="340"/>
      <c r="L26" s="105"/>
      <c r="M26" s="106"/>
      <c r="N26" s="105"/>
    </row>
    <row r="27" spans="1:14" x14ac:dyDescent="0.35">
      <c r="A27" s="323"/>
      <c r="B27" s="107" t="s">
        <v>83</v>
      </c>
      <c r="C27" s="108"/>
      <c r="D27" s="108"/>
      <c r="E27" s="108"/>
      <c r="F27" s="108"/>
      <c r="G27" s="108"/>
      <c r="H27" s="82">
        <v>5</v>
      </c>
      <c r="I27" s="82">
        <v>1</v>
      </c>
      <c r="J27" s="5"/>
      <c r="K27" s="5"/>
      <c r="L27" s="327">
        <f>I27*K27</f>
        <v>0</v>
      </c>
      <c r="M27" s="93"/>
      <c r="N27" s="328"/>
    </row>
    <row r="28" spans="1:14" ht="281.25" x14ac:dyDescent="0.35">
      <c r="A28" s="323"/>
      <c r="B28" s="109" t="s">
        <v>144</v>
      </c>
      <c r="C28" s="110" t="s">
        <v>145</v>
      </c>
      <c r="D28" s="110" t="s">
        <v>146</v>
      </c>
      <c r="E28" s="110" t="s">
        <v>147</v>
      </c>
      <c r="F28" s="110" t="s">
        <v>148</v>
      </c>
      <c r="G28" s="110" t="s">
        <v>149</v>
      </c>
      <c r="H28" s="75"/>
      <c r="I28" s="75"/>
      <c r="J28" s="77"/>
      <c r="K28" s="77"/>
      <c r="L28" s="324"/>
      <c r="M28" s="78"/>
      <c r="N28" s="325"/>
    </row>
    <row r="29" spans="1:14" ht="112.5" customHeight="1" x14ac:dyDescent="0.35">
      <c r="A29" s="323"/>
      <c r="B29" s="111" t="s">
        <v>150</v>
      </c>
      <c r="C29" s="110" t="s">
        <v>151</v>
      </c>
      <c r="D29" s="110" t="s">
        <v>152</v>
      </c>
      <c r="E29" s="110" t="s">
        <v>153</v>
      </c>
      <c r="F29" s="110" t="s">
        <v>154</v>
      </c>
      <c r="G29" s="110" t="s">
        <v>155</v>
      </c>
      <c r="H29" s="75"/>
      <c r="I29" s="75"/>
      <c r="J29" s="77"/>
      <c r="K29" s="77"/>
      <c r="L29" s="326"/>
      <c r="M29" s="78"/>
      <c r="N29" s="325"/>
    </row>
    <row r="30" spans="1:14" ht="171" customHeight="1" x14ac:dyDescent="0.35">
      <c r="A30" s="323"/>
      <c r="B30" s="94" t="s">
        <v>156</v>
      </c>
      <c r="C30" s="110" t="s">
        <v>157</v>
      </c>
      <c r="D30" s="110" t="s">
        <v>158</v>
      </c>
      <c r="E30" s="110" t="s">
        <v>159</v>
      </c>
      <c r="F30" s="110" t="s">
        <v>160</v>
      </c>
      <c r="G30" s="110" t="s">
        <v>161</v>
      </c>
      <c r="H30" s="98"/>
      <c r="I30" s="75"/>
      <c r="J30" s="77"/>
      <c r="K30" s="112"/>
      <c r="L30" s="93"/>
      <c r="M30" s="78"/>
      <c r="N30" s="80"/>
    </row>
    <row r="31" spans="1:14" ht="75" x14ac:dyDescent="0.35">
      <c r="A31" s="323"/>
      <c r="B31" s="94" t="s">
        <v>82</v>
      </c>
      <c r="C31" s="110" t="s">
        <v>162</v>
      </c>
      <c r="D31" s="110" t="s">
        <v>163</v>
      </c>
      <c r="E31" s="110" t="s">
        <v>4</v>
      </c>
      <c r="F31" s="110" t="s">
        <v>164</v>
      </c>
      <c r="G31" s="110" t="s">
        <v>165</v>
      </c>
      <c r="H31" s="80">
        <v>5</v>
      </c>
      <c r="I31" s="76">
        <v>1</v>
      </c>
      <c r="J31" s="3"/>
      <c r="K31" s="3"/>
      <c r="L31" s="78">
        <f>K31*I31</f>
        <v>0</v>
      </c>
      <c r="M31" s="113"/>
      <c r="N31" s="80"/>
    </row>
    <row r="32" spans="1:14" ht="155.44999999999999" customHeight="1" x14ac:dyDescent="0.35">
      <c r="A32" s="323"/>
      <c r="B32" s="114" t="s">
        <v>104</v>
      </c>
      <c r="C32" s="81" t="s">
        <v>111</v>
      </c>
      <c r="D32" s="81" t="s">
        <v>166</v>
      </c>
      <c r="E32" s="81" t="s">
        <v>5</v>
      </c>
      <c r="F32" s="81" t="s">
        <v>167</v>
      </c>
      <c r="G32" s="81" t="s">
        <v>168</v>
      </c>
      <c r="H32" s="80">
        <v>5</v>
      </c>
      <c r="I32" s="76">
        <v>1</v>
      </c>
      <c r="J32" s="3"/>
      <c r="K32" s="3"/>
      <c r="L32" s="78">
        <f>K32*I32</f>
        <v>0</v>
      </c>
      <c r="M32" s="113"/>
      <c r="N32" s="80"/>
    </row>
    <row r="33" spans="1:14" x14ac:dyDescent="0.35">
      <c r="A33" s="315"/>
      <c r="B33" s="316"/>
      <c r="C33" s="317"/>
      <c r="D33" s="317"/>
      <c r="E33" s="317"/>
      <c r="F33" s="317"/>
      <c r="G33" s="318" t="s">
        <v>56</v>
      </c>
      <c r="H33" s="100"/>
      <c r="I33" s="100"/>
      <c r="J33" s="100"/>
      <c r="K33" s="100">
        <f>SUM(K27:K32)</f>
        <v>0</v>
      </c>
      <c r="L33" s="101">
        <f>SUM(L27:L32)</f>
        <v>0</v>
      </c>
      <c r="M33" s="115"/>
      <c r="N33" s="116">
        <f>SUM(N27:N32)</f>
        <v>0</v>
      </c>
    </row>
    <row r="34" spans="1:14" ht="21" customHeight="1" x14ac:dyDescent="0.35">
      <c r="A34" s="319">
        <v>3</v>
      </c>
      <c r="B34" s="320" t="s">
        <v>169</v>
      </c>
      <c r="C34" s="321"/>
      <c r="D34" s="321"/>
      <c r="E34" s="321"/>
      <c r="F34" s="321"/>
      <c r="G34" s="321"/>
      <c r="H34" s="321"/>
      <c r="I34" s="321"/>
      <c r="J34" s="321"/>
      <c r="K34" s="322"/>
      <c r="L34" s="117"/>
      <c r="M34" s="118"/>
      <c r="N34" s="117"/>
    </row>
    <row r="35" spans="1:14" ht="37.5" customHeight="1" x14ac:dyDescent="0.35">
      <c r="A35" s="295"/>
      <c r="B35" s="95" t="s">
        <v>63</v>
      </c>
      <c r="C35" s="96" t="s">
        <v>57</v>
      </c>
      <c r="D35" s="96" t="s">
        <v>61</v>
      </c>
      <c r="E35" s="96" t="s">
        <v>60</v>
      </c>
      <c r="F35" s="96" t="s">
        <v>59</v>
      </c>
      <c r="G35" s="96" t="s">
        <v>58</v>
      </c>
      <c r="H35" s="89">
        <v>5</v>
      </c>
      <c r="I35" s="89">
        <v>1</v>
      </c>
      <c r="J35" s="13"/>
      <c r="K35" s="13"/>
      <c r="L35" s="274">
        <f>I35*K35</f>
        <v>0</v>
      </c>
      <c r="M35" s="120"/>
      <c r="N35" s="314"/>
    </row>
    <row r="36" spans="1:14" x14ac:dyDescent="0.35">
      <c r="A36" s="295"/>
      <c r="B36" s="296"/>
      <c r="C36" s="297" t="s">
        <v>200</v>
      </c>
      <c r="D36" s="298"/>
      <c r="E36" s="298"/>
      <c r="F36" s="298"/>
      <c r="G36" s="299"/>
      <c r="H36" s="300"/>
      <c r="I36" s="300"/>
      <c r="J36" s="301"/>
      <c r="K36" s="302"/>
      <c r="L36" s="303"/>
      <c r="M36" s="304"/>
      <c r="N36" s="305"/>
    </row>
    <row r="37" spans="1:14" x14ac:dyDescent="0.35">
      <c r="A37" s="295"/>
      <c r="B37" s="296"/>
      <c r="C37" s="306" t="s">
        <v>201</v>
      </c>
      <c r="D37" s="307"/>
      <c r="E37" s="307"/>
      <c r="F37" s="307"/>
      <c r="G37" s="308"/>
      <c r="H37" s="300"/>
      <c r="I37" s="300"/>
      <c r="J37" s="301"/>
      <c r="K37" s="302"/>
      <c r="L37" s="303"/>
      <c r="M37" s="304"/>
      <c r="N37" s="305"/>
    </row>
    <row r="38" spans="1:14" x14ac:dyDescent="0.35">
      <c r="A38" s="295"/>
      <c r="B38" s="296"/>
      <c r="C38" s="306" t="s">
        <v>202</v>
      </c>
      <c r="D38" s="309"/>
      <c r="E38" s="309"/>
      <c r="F38" s="309"/>
      <c r="G38" s="310"/>
      <c r="H38" s="300"/>
      <c r="I38" s="300"/>
      <c r="J38" s="301"/>
      <c r="K38" s="302"/>
      <c r="L38" s="303"/>
      <c r="M38" s="304"/>
      <c r="N38" s="305"/>
    </row>
    <row r="39" spans="1:14" x14ac:dyDescent="0.35">
      <c r="A39" s="295"/>
      <c r="B39" s="296"/>
      <c r="C39" s="306" t="s">
        <v>203</v>
      </c>
      <c r="D39" s="309"/>
      <c r="E39" s="309"/>
      <c r="F39" s="309"/>
      <c r="G39" s="310"/>
      <c r="H39" s="300"/>
      <c r="I39" s="300"/>
      <c r="J39" s="301"/>
      <c r="K39" s="302"/>
      <c r="L39" s="303"/>
      <c r="M39" s="304"/>
      <c r="N39" s="305"/>
    </row>
    <row r="40" spans="1:14" x14ac:dyDescent="0.35">
      <c r="A40" s="295"/>
      <c r="B40" s="296"/>
      <c r="C40" s="306" t="s">
        <v>198</v>
      </c>
      <c r="D40" s="309"/>
      <c r="E40" s="309"/>
      <c r="F40" s="309"/>
      <c r="G40" s="310"/>
      <c r="H40" s="300"/>
      <c r="I40" s="300"/>
      <c r="J40" s="301"/>
      <c r="K40" s="302"/>
      <c r="L40" s="303"/>
      <c r="M40" s="304"/>
      <c r="N40" s="305"/>
    </row>
    <row r="41" spans="1:14" x14ac:dyDescent="0.35">
      <c r="A41" s="295"/>
      <c r="B41" s="296"/>
      <c r="C41" s="306" t="s">
        <v>204</v>
      </c>
      <c r="D41" s="309"/>
      <c r="E41" s="309"/>
      <c r="F41" s="309"/>
      <c r="G41" s="310"/>
      <c r="H41" s="300"/>
      <c r="I41" s="300"/>
      <c r="J41" s="301"/>
      <c r="K41" s="302"/>
      <c r="L41" s="303"/>
      <c r="M41" s="304"/>
      <c r="N41" s="305"/>
    </row>
    <row r="42" spans="1:14" x14ac:dyDescent="0.35">
      <c r="A42" s="295"/>
      <c r="B42" s="296"/>
      <c r="C42" s="306" t="s">
        <v>205</v>
      </c>
      <c r="D42" s="309"/>
      <c r="E42" s="309"/>
      <c r="F42" s="309"/>
      <c r="G42" s="310"/>
      <c r="H42" s="300"/>
      <c r="I42" s="300"/>
      <c r="J42" s="301"/>
      <c r="K42" s="302"/>
      <c r="L42" s="303"/>
      <c r="M42" s="304"/>
      <c r="N42" s="305"/>
    </row>
    <row r="43" spans="1:14" x14ac:dyDescent="0.35">
      <c r="A43" s="295"/>
      <c r="B43" s="296"/>
      <c r="C43" s="306" t="s">
        <v>206</v>
      </c>
      <c r="D43" s="309"/>
      <c r="E43" s="309"/>
      <c r="F43" s="309"/>
      <c r="G43" s="310"/>
      <c r="H43" s="300"/>
      <c r="I43" s="300"/>
      <c r="J43" s="301"/>
      <c r="K43" s="302"/>
      <c r="L43" s="303"/>
      <c r="M43" s="304"/>
      <c r="N43" s="305"/>
    </row>
    <row r="44" spans="1:14" x14ac:dyDescent="0.35">
      <c r="A44" s="295"/>
      <c r="B44" s="296"/>
      <c r="C44" s="306" t="s">
        <v>207</v>
      </c>
      <c r="D44" s="309"/>
      <c r="E44" s="309"/>
      <c r="F44" s="309"/>
      <c r="G44" s="310"/>
      <c r="H44" s="300"/>
      <c r="I44" s="300"/>
      <c r="J44" s="301"/>
      <c r="K44" s="302"/>
      <c r="L44" s="303"/>
      <c r="M44" s="304"/>
      <c r="N44" s="305"/>
    </row>
    <row r="45" spans="1:14" x14ac:dyDescent="0.35">
      <c r="A45" s="295"/>
      <c r="B45" s="296"/>
      <c r="C45" s="306" t="s">
        <v>208</v>
      </c>
      <c r="D45" s="309"/>
      <c r="E45" s="309"/>
      <c r="F45" s="309"/>
      <c r="G45" s="310"/>
      <c r="H45" s="300"/>
      <c r="I45" s="300"/>
      <c r="J45" s="301"/>
      <c r="K45" s="302"/>
      <c r="L45" s="303"/>
      <c r="M45" s="304"/>
      <c r="N45" s="305"/>
    </row>
    <row r="46" spans="1:14" x14ac:dyDescent="0.35">
      <c r="A46" s="295"/>
      <c r="B46" s="296"/>
      <c r="C46" s="306" t="s">
        <v>209</v>
      </c>
      <c r="D46" s="309"/>
      <c r="E46" s="309"/>
      <c r="F46" s="309"/>
      <c r="G46" s="310"/>
      <c r="H46" s="300"/>
      <c r="I46" s="300"/>
      <c r="J46" s="301"/>
      <c r="K46" s="302"/>
      <c r="L46" s="303"/>
      <c r="M46" s="304"/>
      <c r="N46" s="305"/>
    </row>
    <row r="47" spans="1:14" x14ac:dyDescent="0.35">
      <c r="A47" s="295"/>
      <c r="B47" s="296"/>
      <c r="C47" s="306" t="s">
        <v>210</v>
      </c>
      <c r="D47" s="309"/>
      <c r="E47" s="309"/>
      <c r="F47" s="309"/>
      <c r="G47" s="310"/>
      <c r="H47" s="300"/>
      <c r="I47" s="300"/>
      <c r="J47" s="301"/>
      <c r="K47" s="302"/>
      <c r="L47" s="303"/>
      <c r="M47" s="304"/>
      <c r="N47" s="305"/>
    </row>
    <row r="48" spans="1:14" x14ac:dyDescent="0.35">
      <c r="A48" s="119"/>
      <c r="B48" s="296"/>
      <c r="C48" s="306" t="s">
        <v>211</v>
      </c>
      <c r="D48" s="309"/>
      <c r="E48" s="309"/>
      <c r="F48" s="309"/>
      <c r="G48" s="310"/>
      <c r="H48" s="300"/>
      <c r="I48" s="300"/>
      <c r="J48" s="301"/>
      <c r="K48" s="302"/>
      <c r="L48" s="303"/>
      <c r="M48" s="304"/>
      <c r="N48" s="305"/>
    </row>
    <row r="49" spans="1:14" x14ac:dyDescent="0.35">
      <c r="A49" s="119"/>
      <c r="B49" s="296"/>
      <c r="C49" s="306" t="s">
        <v>212</v>
      </c>
      <c r="D49" s="309"/>
      <c r="E49" s="309"/>
      <c r="F49" s="309"/>
      <c r="G49" s="310"/>
      <c r="H49" s="300"/>
      <c r="I49" s="300"/>
      <c r="J49" s="301"/>
      <c r="K49" s="302"/>
      <c r="L49" s="303"/>
      <c r="M49" s="304"/>
      <c r="N49" s="305"/>
    </row>
    <row r="50" spans="1:14" x14ac:dyDescent="0.35">
      <c r="A50" s="119"/>
      <c r="B50" s="296"/>
      <c r="C50" s="306" t="s">
        <v>213</v>
      </c>
      <c r="D50" s="309"/>
      <c r="E50" s="309"/>
      <c r="F50" s="309"/>
      <c r="G50" s="310"/>
      <c r="H50" s="300"/>
      <c r="I50" s="300"/>
      <c r="J50" s="301"/>
      <c r="K50" s="302"/>
      <c r="L50" s="303"/>
      <c r="M50" s="304"/>
      <c r="N50" s="305"/>
    </row>
    <row r="51" spans="1:14" x14ac:dyDescent="0.35">
      <c r="A51" s="119"/>
      <c r="B51" s="296"/>
      <c r="C51" s="306" t="s">
        <v>214</v>
      </c>
      <c r="D51" s="309"/>
      <c r="E51" s="309"/>
      <c r="F51" s="309"/>
      <c r="G51" s="310"/>
      <c r="H51" s="300"/>
      <c r="I51" s="300"/>
      <c r="J51" s="301"/>
      <c r="K51" s="302"/>
      <c r="L51" s="303"/>
      <c r="M51" s="304"/>
      <c r="N51" s="305"/>
    </row>
    <row r="52" spans="1:14" x14ac:dyDescent="0.35">
      <c r="A52" s="119"/>
      <c r="B52" s="296"/>
      <c r="C52" s="311" t="s">
        <v>199</v>
      </c>
      <c r="D52" s="312"/>
      <c r="E52" s="312"/>
      <c r="F52" s="312"/>
      <c r="G52" s="313"/>
      <c r="H52" s="300"/>
      <c r="I52" s="300"/>
      <c r="J52" s="301"/>
      <c r="K52" s="302"/>
      <c r="L52" s="303"/>
      <c r="M52" s="304"/>
      <c r="N52" s="305"/>
    </row>
    <row r="53" spans="1:14" ht="112.5" customHeight="1" x14ac:dyDescent="0.35">
      <c r="A53" s="119"/>
      <c r="B53" s="73" t="s">
        <v>113</v>
      </c>
      <c r="C53" s="110" t="s">
        <v>114</v>
      </c>
      <c r="D53" s="110" t="s">
        <v>115</v>
      </c>
      <c r="E53" s="110" t="s">
        <v>171</v>
      </c>
      <c r="F53" s="110" t="s">
        <v>172</v>
      </c>
      <c r="G53" s="110" t="s">
        <v>173</v>
      </c>
      <c r="H53" s="80">
        <v>5</v>
      </c>
      <c r="I53" s="76">
        <v>1</v>
      </c>
      <c r="J53" s="3"/>
      <c r="K53" s="3"/>
      <c r="L53" s="78">
        <f>K53*I53</f>
        <v>0</v>
      </c>
      <c r="N53" s="121"/>
    </row>
    <row r="54" spans="1:14" ht="61.9" customHeight="1" x14ac:dyDescent="0.35">
      <c r="A54" s="119"/>
      <c r="B54" s="73" t="s">
        <v>112</v>
      </c>
      <c r="C54" s="110" t="s">
        <v>116</v>
      </c>
      <c r="D54" s="110" t="s">
        <v>117</v>
      </c>
      <c r="E54" s="110" t="s">
        <v>174</v>
      </c>
      <c r="F54" s="110" t="s">
        <v>175</v>
      </c>
      <c r="G54" s="110" t="s">
        <v>176</v>
      </c>
      <c r="H54" s="80">
        <v>5</v>
      </c>
      <c r="I54" s="76">
        <v>1</v>
      </c>
      <c r="J54" s="3"/>
      <c r="K54" s="3"/>
      <c r="L54" s="78">
        <f>K54*I54</f>
        <v>0</v>
      </c>
      <c r="N54" s="121"/>
    </row>
    <row r="55" spans="1:14" x14ac:dyDescent="0.35">
      <c r="A55" s="122"/>
      <c r="B55" s="290"/>
      <c r="C55" s="291"/>
      <c r="D55" s="291"/>
      <c r="E55" s="291"/>
      <c r="F55" s="291"/>
      <c r="G55" s="292" t="s">
        <v>67</v>
      </c>
      <c r="H55" s="100"/>
      <c r="I55" s="100"/>
      <c r="J55" s="100"/>
      <c r="K55" s="100">
        <f>SUM(K35:K54)</f>
        <v>0</v>
      </c>
      <c r="L55" s="101">
        <f>SUM(L35:L54)</f>
        <v>0</v>
      </c>
      <c r="M55" s="115"/>
      <c r="N55" s="116">
        <f>SUM(N33:N54)</f>
        <v>0</v>
      </c>
    </row>
    <row r="56" spans="1:14" x14ac:dyDescent="0.35">
      <c r="A56" s="293">
        <v>4</v>
      </c>
      <c r="B56" s="123" t="s">
        <v>177</v>
      </c>
      <c r="C56" s="281"/>
      <c r="D56" s="281"/>
      <c r="E56" s="281"/>
      <c r="F56" s="281"/>
      <c r="G56" s="281"/>
      <c r="H56" s="281"/>
      <c r="I56" s="281"/>
      <c r="J56" s="281"/>
      <c r="K56" s="294"/>
      <c r="L56" s="105"/>
      <c r="N56" s="121"/>
    </row>
    <row r="57" spans="1:14" ht="43.5" customHeight="1" x14ac:dyDescent="0.35">
      <c r="A57" s="289"/>
      <c r="B57" s="73" t="s">
        <v>85</v>
      </c>
      <c r="C57" s="81" t="s">
        <v>68</v>
      </c>
      <c r="D57" s="81" t="s">
        <v>69</v>
      </c>
      <c r="E57" s="81" t="s">
        <v>70</v>
      </c>
      <c r="F57" s="81" t="s">
        <v>71</v>
      </c>
      <c r="G57" s="81" t="s">
        <v>108</v>
      </c>
      <c r="H57" s="80">
        <v>5</v>
      </c>
      <c r="I57" s="76">
        <v>1</v>
      </c>
      <c r="J57" s="3"/>
      <c r="K57" s="3"/>
      <c r="L57" s="78">
        <f>K57*I57</f>
        <v>0</v>
      </c>
      <c r="N57" s="121"/>
    </row>
    <row r="58" spans="1:14" x14ac:dyDescent="0.35">
      <c r="A58" s="279"/>
      <c r="B58" s="280"/>
      <c r="C58" s="281"/>
      <c r="D58" s="281"/>
      <c r="E58" s="281"/>
      <c r="F58" s="281"/>
      <c r="G58" s="282" t="s">
        <v>75</v>
      </c>
      <c r="H58" s="283"/>
      <c r="I58" s="283"/>
      <c r="J58" s="283"/>
      <c r="K58" s="283">
        <f>K57</f>
        <v>0</v>
      </c>
      <c r="L58" s="101">
        <f>L57</f>
        <v>0</v>
      </c>
      <c r="M58" s="115"/>
      <c r="N58" s="116">
        <f>SUM(N53:N57)</f>
        <v>0</v>
      </c>
    </row>
    <row r="59" spans="1:14" ht="21" customHeight="1" x14ac:dyDescent="0.35">
      <c r="A59" s="284">
        <v>5</v>
      </c>
      <c r="B59" s="285" t="s">
        <v>178</v>
      </c>
      <c r="C59" s="286"/>
      <c r="D59" s="287"/>
      <c r="E59" s="287"/>
      <c r="F59" s="287"/>
      <c r="G59" s="287"/>
      <c r="H59" s="287"/>
      <c r="I59" s="287"/>
      <c r="J59" s="287"/>
      <c r="K59" s="288"/>
      <c r="L59" s="124"/>
      <c r="N59" s="121"/>
    </row>
    <row r="60" spans="1:14" ht="21" customHeight="1" x14ac:dyDescent="0.35">
      <c r="A60" s="262"/>
      <c r="B60" s="275" t="s">
        <v>86</v>
      </c>
      <c r="C60" s="276"/>
      <c r="D60" s="277"/>
      <c r="E60" s="277"/>
      <c r="F60" s="278" t="s">
        <v>72</v>
      </c>
      <c r="G60" s="125" t="s">
        <v>49</v>
      </c>
      <c r="H60" s="89">
        <v>5</v>
      </c>
      <c r="I60" s="89">
        <v>1</v>
      </c>
      <c r="J60" s="13"/>
      <c r="K60" s="13"/>
      <c r="L60" s="274">
        <f>I60*K60</f>
        <v>0</v>
      </c>
      <c r="N60" s="121"/>
    </row>
    <row r="61" spans="1:14" x14ac:dyDescent="0.35">
      <c r="A61" s="262"/>
      <c r="B61" s="97"/>
      <c r="C61" s="263"/>
      <c r="D61" s="264"/>
      <c r="E61" s="264"/>
      <c r="F61" s="126">
        <v>25</v>
      </c>
      <c r="G61" s="265"/>
      <c r="H61" s="92"/>
      <c r="I61" s="92"/>
      <c r="J61" s="266"/>
      <c r="K61" s="266"/>
      <c r="L61" s="267"/>
      <c r="N61" s="121"/>
    </row>
    <row r="62" spans="1:14" ht="21" customHeight="1" x14ac:dyDescent="0.35">
      <c r="A62" s="262"/>
      <c r="B62" s="275" t="s">
        <v>179</v>
      </c>
      <c r="C62" s="276"/>
      <c r="D62" s="277"/>
      <c r="E62" s="277"/>
      <c r="F62" s="278" t="s">
        <v>73</v>
      </c>
      <c r="G62" s="125" t="s">
        <v>49</v>
      </c>
      <c r="H62" s="89">
        <v>5</v>
      </c>
      <c r="I62" s="89">
        <v>1</v>
      </c>
      <c r="J62" s="13"/>
      <c r="K62" s="13"/>
      <c r="L62" s="274">
        <f>I62*K62</f>
        <v>0</v>
      </c>
      <c r="N62" s="121"/>
    </row>
    <row r="63" spans="1:14" ht="21" customHeight="1" x14ac:dyDescent="0.35">
      <c r="A63" s="262"/>
      <c r="B63" s="97"/>
      <c r="C63" s="263"/>
      <c r="D63" s="264"/>
      <c r="E63" s="264"/>
      <c r="F63" s="91" t="s">
        <v>89</v>
      </c>
      <c r="G63" s="265"/>
      <c r="H63" s="92"/>
      <c r="I63" s="92"/>
      <c r="J63" s="266"/>
      <c r="K63" s="266"/>
      <c r="L63" s="267"/>
      <c r="N63" s="121"/>
    </row>
    <row r="64" spans="1:14" ht="21" customHeight="1" x14ac:dyDescent="0.35">
      <c r="A64" s="262"/>
      <c r="B64" s="275" t="s">
        <v>74</v>
      </c>
      <c r="C64" s="276"/>
      <c r="D64" s="277"/>
      <c r="E64" s="277"/>
      <c r="F64" s="278" t="s">
        <v>87</v>
      </c>
      <c r="G64" s="125" t="s">
        <v>49</v>
      </c>
      <c r="H64" s="89">
        <v>5</v>
      </c>
      <c r="I64" s="89">
        <v>1</v>
      </c>
      <c r="J64" s="13"/>
      <c r="K64" s="13"/>
      <c r="L64" s="274">
        <f>I64*K64</f>
        <v>0</v>
      </c>
      <c r="N64" s="121"/>
    </row>
    <row r="65" spans="1:14" ht="21" customHeight="1" x14ac:dyDescent="0.35">
      <c r="A65" s="262"/>
      <c r="B65" s="97"/>
      <c r="C65" s="263"/>
      <c r="D65" s="264"/>
      <c r="E65" s="264"/>
      <c r="F65" s="91" t="s">
        <v>88</v>
      </c>
      <c r="G65" s="265"/>
      <c r="H65" s="92"/>
      <c r="I65" s="92"/>
      <c r="J65" s="266"/>
      <c r="K65" s="266"/>
      <c r="L65" s="267"/>
      <c r="N65" s="121"/>
    </row>
    <row r="66" spans="1:14" x14ac:dyDescent="0.35">
      <c r="A66" s="268"/>
      <c r="B66" s="269"/>
      <c r="C66" s="270"/>
      <c r="D66" s="270"/>
      <c r="E66" s="270"/>
      <c r="F66" s="270"/>
      <c r="G66" s="271" t="s">
        <v>76</v>
      </c>
      <c r="H66" s="127"/>
      <c r="I66" s="127"/>
      <c r="J66" s="127"/>
      <c r="K66" s="127">
        <f>SUM(K60:K65)</f>
        <v>0</v>
      </c>
      <c r="L66" s="101">
        <f>SUM(L60:L65)</f>
        <v>0</v>
      </c>
      <c r="M66" s="115"/>
      <c r="N66" s="116">
        <f>SUM(N61:N65)</f>
        <v>0</v>
      </c>
    </row>
    <row r="67" spans="1:14" x14ac:dyDescent="0.35">
      <c r="A67" s="272">
        <v>6</v>
      </c>
      <c r="B67" s="128" t="s">
        <v>180</v>
      </c>
      <c r="C67" s="257"/>
      <c r="D67" s="257"/>
      <c r="E67" s="257"/>
      <c r="F67" s="257"/>
      <c r="G67" s="257"/>
      <c r="H67" s="257"/>
      <c r="I67" s="257"/>
      <c r="J67" s="257"/>
      <c r="K67" s="273"/>
      <c r="L67" s="105"/>
      <c r="N67" s="121"/>
    </row>
    <row r="68" spans="1:14" ht="44.25" customHeight="1" x14ac:dyDescent="0.35">
      <c r="A68" s="129"/>
      <c r="B68" s="360" t="s">
        <v>101</v>
      </c>
      <c r="C68" s="361"/>
      <c r="D68" s="362"/>
      <c r="E68" s="363" t="s">
        <v>101</v>
      </c>
      <c r="F68" s="362"/>
      <c r="G68" s="362"/>
      <c r="H68" s="80">
        <v>5</v>
      </c>
      <c r="I68" s="76">
        <v>1</v>
      </c>
      <c r="J68" s="3"/>
      <c r="K68" s="3"/>
      <c r="L68" s="78">
        <f>I68*K68</f>
        <v>0</v>
      </c>
      <c r="N68" s="121"/>
    </row>
    <row r="69" spans="1:14" ht="42.75" customHeight="1" x14ac:dyDescent="0.35">
      <c r="A69" s="129"/>
      <c r="B69" s="360" t="s">
        <v>101</v>
      </c>
      <c r="C69" s="361"/>
      <c r="D69" s="362"/>
      <c r="E69" s="363" t="s">
        <v>101</v>
      </c>
      <c r="F69" s="362"/>
      <c r="G69" s="362"/>
      <c r="H69" s="80">
        <v>5</v>
      </c>
      <c r="I69" s="76">
        <v>1</v>
      </c>
      <c r="J69" s="3"/>
      <c r="K69" s="3"/>
      <c r="L69" s="78">
        <f>I69*K69</f>
        <v>0</v>
      </c>
      <c r="N69" s="121"/>
    </row>
    <row r="70" spans="1:14" x14ac:dyDescent="0.35">
      <c r="A70" s="130"/>
      <c r="B70" s="256"/>
      <c r="C70" s="257"/>
      <c r="D70" s="257"/>
      <c r="E70" s="257"/>
      <c r="F70" s="257"/>
      <c r="G70" s="258" t="s">
        <v>102</v>
      </c>
      <c r="H70" s="100"/>
      <c r="I70" s="100"/>
      <c r="J70" s="100"/>
      <c r="K70" s="100">
        <f>K68+K69</f>
        <v>0</v>
      </c>
      <c r="L70" s="101">
        <f>L69</f>
        <v>0</v>
      </c>
      <c r="M70" s="115"/>
      <c r="N70" s="116">
        <f>SUM(N64:N69)</f>
        <v>0</v>
      </c>
    </row>
    <row r="71" spans="1:14" x14ac:dyDescent="0.35">
      <c r="A71" s="259"/>
      <c r="B71" s="260"/>
      <c r="C71" s="131"/>
      <c r="D71" s="131"/>
      <c r="E71" s="131"/>
      <c r="F71" s="131"/>
      <c r="G71" s="261" t="s">
        <v>80</v>
      </c>
      <c r="H71" s="132"/>
      <c r="I71" s="133"/>
      <c r="J71" s="133">
        <f>K25+K33+K55+K58+K66+K70</f>
        <v>0</v>
      </c>
      <c r="K71" s="101"/>
      <c r="L71" s="134"/>
      <c r="M71" s="115"/>
      <c r="N71" s="116">
        <f>SUM(N65:N70)</f>
        <v>0</v>
      </c>
    </row>
    <row r="73" spans="1:14" x14ac:dyDescent="0.35">
      <c r="A73" s="8" t="s">
        <v>79</v>
      </c>
      <c r="B73" s="8"/>
    </row>
    <row r="74" spans="1:14" x14ac:dyDescent="0.35">
      <c r="A74" s="7">
        <f>A4</f>
        <v>1</v>
      </c>
      <c r="B74" s="7" t="str">
        <f>B4</f>
        <v>ด้านการสอน (ค่าน้ำหนัก 40%)</v>
      </c>
      <c r="D74" s="136">
        <f>K25</f>
        <v>0</v>
      </c>
      <c r="E74" s="60" t="s">
        <v>6</v>
      </c>
    </row>
    <row r="75" spans="1:14" x14ac:dyDescent="0.35">
      <c r="A75" s="7">
        <f>A26</f>
        <v>2</v>
      </c>
      <c r="B75" s="7" t="str">
        <f>B26</f>
        <v>ด้านการวิจัย (ค่าน้ำหนัก 15%)</v>
      </c>
      <c r="D75" s="136">
        <f>K33</f>
        <v>0</v>
      </c>
      <c r="E75" s="60" t="s">
        <v>6</v>
      </c>
    </row>
    <row r="76" spans="1:14" x14ac:dyDescent="0.35">
      <c r="A76" s="7">
        <f>A34</f>
        <v>3</v>
      </c>
      <c r="B76" s="7" t="str">
        <f>B34</f>
        <v>ด้านบริการวิชาการ (ค่าน้ำหนัก 15%)</v>
      </c>
      <c r="D76" s="136">
        <f>K55</f>
        <v>0</v>
      </c>
      <c r="E76" s="60" t="s">
        <v>6</v>
      </c>
    </row>
    <row r="77" spans="1:14" x14ac:dyDescent="0.35">
      <c r="A77" s="7">
        <f>A56</f>
        <v>4</v>
      </c>
      <c r="B77" s="7" t="str">
        <f>B56</f>
        <v>ด้านศิลปวัฒนธรรม (ค่าน้ำหนัก 5%)</v>
      </c>
      <c r="D77" s="136">
        <f>K58</f>
        <v>0</v>
      </c>
      <c r="E77" s="60" t="s">
        <v>6</v>
      </c>
    </row>
    <row r="78" spans="1:14" s="60" customFormat="1" x14ac:dyDescent="0.35">
      <c r="A78" s="7">
        <f>A59</f>
        <v>5</v>
      </c>
      <c r="B78" s="7" t="str">
        <f>B59</f>
        <v>ด้านสนับสนุนกิจกรรมของหลักสูตร/ภาควิชา/คณะ/มหาวิทยาลัย (ค่าน้ำหนัก 15%)</v>
      </c>
      <c r="D78" s="136">
        <f>K66</f>
        <v>0</v>
      </c>
      <c r="E78" s="60" t="s">
        <v>6</v>
      </c>
      <c r="N78" s="7"/>
    </row>
    <row r="79" spans="1:14" s="60" customFormat="1" x14ac:dyDescent="0.35">
      <c r="A79" s="7">
        <f>A67</f>
        <v>6</v>
      </c>
      <c r="B79" s="7" t="str">
        <f>B67</f>
        <v>ด้านยุทธศาสตร์หรือบริบทของหน่วยงาน (ค่าน้ำหนัก 10%)</v>
      </c>
      <c r="D79" s="136">
        <f>K70</f>
        <v>0</v>
      </c>
      <c r="E79" s="60" t="s">
        <v>6</v>
      </c>
      <c r="N79" s="7"/>
    </row>
    <row r="80" spans="1:14" s="60" customFormat="1" x14ac:dyDescent="0.35">
      <c r="A80" s="8"/>
      <c r="B80" s="8"/>
      <c r="C80" s="137" t="s">
        <v>80</v>
      </c>
      <c r="D80" s="364">
        <f>SUM(D74:D79)</f>
        <v>0</v>
      </c>
      <c r="E80" s="135" t="s">
        <v>6</v>
      </c>
      <c r="N80" s="7"/>
    </row>
    <row r="81" spans="1:14" s="60" customFormat="1" x14ac:dyDescent="0.35">
      <c r="A81" s="7"/>
      <c r="B81" s="7"/>
      <c r="N81" s="7"/>
    </row>
    <row r="82" spans="1:14" s="60" customFormat="1" x14ac:dyDescent="0.35">
      <c r="A82" s="7"/>
      <c r="B82" s="7"/>
      <c r="N82" s="7"/>
    </row>
    <row r="83" spans="1:14" s="60" customFormat="1" x14ac:dyDescent="0.35">
      <c r="A83" s="7"/>
      <c r="B83" s="7"/>
      <c r="N83" s="7"/>
    </row>
    <row r="84" spans="1:14" s="60" customFormat="1" x14ac:dyDescent="0.35">
      <c r="A84" s="7"/>
      <c r="B84" s="7"/>
      <c r="N84" s="7"/>
    </row>
    <row r="85" spans="1:14" s="60" customFormat="1" x14ac:dyDescent="0.35">
      <c r="A85" s="7"/>
      <c r="B85" s="7"/>
      <c r="N85" s="7"/>
    </row>
    <row r="86" spans="1:14" s="60" customFormat="1" x14ac:dyDescent="0.35">
      <c r="A86" s="7"/>
      <c r="B86" s="7"/>
      <c r="N86" s="7"/>
    </row>
    <row r="87" spans="1:14" s="60" customFormat="1" x14ac:dyDescent="0.35">
      <c r="A87" s="7"/>
      <c r="B87" s="7"/>
      <c r="N87" s="7"/>
    </row>
    <row r="88" spans="1:14" s="60" customFormat="1" x14ac:dyDescent="0.35">
      <c r="A88" s="7"/>
      <c r="B88" s="7"/>
      <c r="N88" s="7"/>
    </row>
    <row r="89" spans="1:14" s="60" customFormat="1" x14ac:dyDescent="0.35">
      <c r="A89" s="7"/>
      <c r="B89" s="7"/>
      <c r="N89" s="7"/>
    </row>
    <row r="90" spans="1:14" s="60" customFormat="1" x14ac:dyDescent="0.35">
      <c r="A90" s="7"/>
      <c r="B90" s="7"/>
      <c r="N90" s="7"/>
    </row>
    <row r="91" spans="1:14" s="60" customFormat="1" x14ac:dyDescent="0.35">
      <c r="A91" s="7"/>
      <c r="B91" s="7"/>
      <c r="N91" s="7"/>
    </row>
    <row r="92" spans="1:14" s="60" customFormat="1" x14ac:dyDescent="0.35">
      <c r="A92" s="7"/>
      <c r="B92" s="7"/>
      <c r="N92" s="7"/>
    </row>
    <row r="93" spans="1:14" s="60" customFormat="1" x14ac:dyDescent="0.35">
      <c r="A93" s="7"/>
      <c r="B93" s="7"/>
      <c r="N93" s="7"/>
    </row>
    <row r="94" spans="1:14" s="60" customFormat="1" x14ac:dyDescent="0.35">
      <c r="A94" s="7"/>
      <c r="B94" s="7"/>
      <c r="N94" s="7"/>
    </row>
    <row r="95" spans="1:14" s="60" customFormat="1" x14ac:dyDescent="0.35">
      <c r="A95" s="7"/>
      <c r="B95" s="7"/>
      <c r="N95" s="7"/>
    </row>
    <row r="96" spans="1:14" s="60" customFormat="1" x14ac:dyDescent="0.35">
      <c r="A96" s="7"/>
      <c r="B96" s="7"/>
      <c r="N96" s="7"/>
    </row>
    <row r="97" spans="1:14" s="60" customFormat="1" x14ac:dyDescent="0.35">
      <c r="A97" s="7"/>
      <c r="B97" s="7"/>
      <c r="N97" s="7"/>
    </row>
    <row r="98" spans="1:14" s="60" customFormat="1" x14ac:dyDescent="0.35">
      <c r="A98" s="7"/>
      <c r="B98" s="7"/>
      <c r="N98" s="7"/>
    </row>
    <row r="99" spans="1:14" s="60" customFormat="1" x14ac:dyDescent="0.35">
      <c r="A99" s="7"/>
      <c r="B99" s="7"/>
      <c r="N99" s="7"/>
    </row>
    <row r="100" spans="1:14" s="60" customFormat="1" x14ac:dyDescent="0.35">
      <c r="A100" s="7"/>
      <c r="B100" s="7"/>
      <c r="N100" s="7"/>
    </row>
    <row r="101" spans="1:14" s="60" customFormat="1" x14ac:dyDescent="0.35">
      <c r="A101" s="7"/>
      <c r="B101" s="7"/>
      <c r="N101" s="7"/>
    </row>
    <row r="102" spans="1:14" s="60" customFormat="1" x14ac:dyDescent="0.35">
      <c r="A102" s="7"/>
      <c r="B102" s="7"/>
      <c r="N102" s="7"/>
    </row>
    <row r="103" spans="1:14" s="60" customFormat="1" x14ac:dyDescent="0.35">
      <c r="A103" s="7"/>
      <c r="B103" s="7"/>
      <c r="N103" s="7"/>
    </row>
    <row r="104" spans="1:14" s="60" customFormat="1" x14ac:dyDescent="0.35">
      <c r="A104" s="7"/>
      <c r="B104" s="7"/>
      <c r="N104" s="7"/>
    </row>
    <row r="105" spans="1:14" s="60" customFormat="1" x14ac:dyDescent="0.35">
      <c r="A105" s="7"/>
      <c r="B105" s="7"/>
      <c r="N105" s="7"/>
    </row>
    <row r="106" spans="1:14" s="60" customFormat="1" x14ac:dyDescent="0.35">
      <c r="A106" s="7"/>
      <c r="B106" s="7"/>
      <c r="N106" s="7"/>
    </row>
    <row r="107" spans="1:14" s="60" customFormat="1" x14ac:dyDescent="0.35">
      <c r="A107" s="7"/>
      <c r="B107" s="7"/>
      <c r="N107" s="7"/>
    </row>
    <row r="108" spans="1:14" s="60" customFormat="1" x14ac:dyDescent="0.35">
      <c r="A108" s="7"/>
      <c r="B108" s="7"/>
      <c r="N108" s="7"/>
    </row>
    <row r="109" spans="1:14" s="60" customFormat="1" x14ac:dyDescent="0.35">
      <c r="A109" s="7"/>
      <c r="B109" s="7"/>
      <c r="N109" s="7"/>
    </row>
    <row r="110" spans="1:14" s="60" customFormat="1" x14ac:dyDescent="0.35">
      <c r="A110" s="7"/>
      <c r="B110" s="7"/>
      <c r="N110" s="7"/>
    </row>
    <row r="111" spans="1:14" s="60" customFormat="1" x14ac:dyDescent="0.35">
      <c r="A111" s="7"/>
      <c r="B111" s="7"/>
      <c r="N111" s="7"/>
    </row>
    <row r="112" spans="1:14" s="60" customFormat="1" x14ac:dyDescent="0.35">
      <c r="A112" s="7"/>
      <c r="B112" s="7"/>
      <c r="N112" s="7"/>
    </row>
    <row r="113" spans="1:14" s="60" customFormat="1" x14ac:dyDescent="0.35">
      <c r="A113" s="7"/>
      <c r="B113" s="7"/>
      <c r="N113" s="7"/>
    </row>
    <row r="114" spans="1:14" s="60" customFormat="1" x14ac:dyDescent="0.35">
      <c r="A114" s="7"/>
      <c r="B114" s="7"/>
      <c r="N114" s="7"/>
    </row>
    <row r="115" spans="1:14" s="60" customFormat="1" x14ac:dyDescent="0.35">
      <c r="A115" s="7"/>
      <c r="B115" s="7"/>
      <c r="N115" s="7"/>
    </row>
    <row r="116" spans="1:14" s="60" customFormat="1" x14ac:dyDescent="0.35">
      <c r="A116" s="7"/>
      <c r="B116" s="7"/>
      <c r="N116" s="7"/>
    </row>
    <row r="117" spans="1:14" s="60" customFormat="1" x14ac:dyDescent="0.35">
      <c r="A117" s="7"/>
      <c r="B117" s="7"/>
      <c r="N117" s="7"/>
    </row>
    <row r="118" spans="1:14" s="60" customFormat="1" x14ac:dyDescent="0.35">
      <c r="A118" s="7"/>
      <c r="B118" s="7"/>
      <c r="N118" s="7"/>
    </row>
    <row r="119" spans="1:14" s="60" customFormat="1" x14ac:dyDescent="0.35">
      <c r="A119" s="7"/>
      <c r="B119" s="7"/>
      <c r="N119" s="7"/>
    </row>
    <row r="120" spans="1:14" s="60" customFormat="1" x14ac:dyDescent="0.35">
      <c r="A120" s="7"/>
      <c r="B120" s="7"/>
      <c r="N120" s="7"/>
    </row>
    <row r="121" spans="1:14" s="60" customFormat="1" x14ac:dyDescent="0.35">
      <c r="A121" s="7"/>
      <c r="B121" s="7"/>
      <c r="N121" s="7"/>
    </row>
    <row r="122" spans="1:14" s="60" customFormat="1" x14ac:dyDescent="0.35">
      <c r="A122" s="7"/>
      <c r="B122" s="7"/>
      <c r="N122" s="7"/>
    </row>
    <row r="123" spans="1:14" s="60" customFormat="1" x14ac:dyDescent="0.35">
      <c r="A123" s="7"/>
      <c r="B123" s="7"/>
      <c r="N123" s="7"/>
    </row>
    <row r="124" spans="1:14" s="60" customFormat="1" x14ac:dyDescent="0.35">
      <c r="A124" s="7"/>
      <c r="B124" s="7"/>
      <c r="N124" s="7"/>
    </row>
    <row r="125" spans="1:14" s="60" customFormat="1" x14ac:dyDescent="0.35">
      <c r="A125" s="7"/>
      <c r="B125" s="7"/>
      <c r="N125" s="7"/>
    </row>
    <row r="126" spans="1:14" s="60" customFormat="1" x14ac:dyDescent="0.35">
      <c r="A126" s="7"/>
      <c r="B126" s="7"/>
      <c r="N126" s="7"/>
    </row>
    <row r="127" spans="1:14" s="60" customFormat="1" x14ac:dyDescent="0.35">
      <c r="A127" s="7"/>
      <c r="B127" s="7"/>
      <c r="N127" s="7"/>
    </row>
    <row r="128" spans="1:14" s="60" customFormat="1" x14ac:dyDescent="0.35">
      <c r="A128" s="7"/>
      <c r="B128" s="7"/>
      <c r="N128" s="7"/>
    </row>
    <row r="129" spans="1:14" s="60" customFormat="1" x14ac:dyDescent="0.35">
      <c r="A129" s="7"/>
      <c r="B129" s="7"/>
      <c r="N129" s="7"/>
    </row>
    <row r="130" spans="1:14" s="60" customFormat="1" x14ac:dyDescent="0.35">
      <c r="A130" s="7"/>
      <c r="B130" s="7"/>
      <c r="N130" s="7"/>
    </row>
    <row r="131" spans="1:14" s="60" customFormat="1" x14ac:dyDescent="0.35">
      <c r="A131" s="7"/>
      <c r="B131" s="7"/>
      <c r="N131" s="7"/>
    </row>
    <row r="132" spans="1:14" s="60" customFormat="1" x14ac:dyDescent="0.35">
      <c r="A132" s="7"/>
      <c r="B132" s="7"/>
      <c r="N132" s="7"/>
    </row>
    <row r="133" spans="1:14" s="60" customFormat="1" x14ac:dyDescent="0.35">
      <c r="A133" s="7"/>
      <c r="B133" s="7"/>
      <c r="N133" s="7"/>
    </row>
    <row r="134" spans="1:14" s="60" customFormat="1" x14ac:dyDescent="0.35">
      <c r="A134" s="7"/>
      <c r="B134" s="7"/>
      <c r="N134" s="7"/>
    </row>
    <row r="135" spans="1:14" s="60" customFormat="1" x14ac:dyDescent="0.35">
      <c r="A135" s="7"/>
      <c r="B135" s="7"/>
      <c r="N135" s="7"/>
    </row>
    <row r="136" spans="1:14" s="60" customFormat="1" x14ac:dyDescent="0.35">
      <c r="A136" s="7"/>
      <c r="B136" s="7"/>
      <c r="N136" s="7"/>
    </row>
    <row r="137" spans="1:14" s="60" customFormat="1" x14ac:dyDescent="0.35">
      <c r="A137" s="7"/>
      <c r="B137" s="7"/>
      <c r="N137" s="7"/>
    </row>
    <row r="138" spans="1:14" s="60" customFormat="1" x14ac:dyDescent="0.35">
      <c r="A138" s="7"/>
      <c r="B138" s="7"/>
      <c r="N138" s="7"/>
    </row>
    <row r="139" spans="1:14" s="60" customFormat="1" x14ac:dyDescent="0.35">
      <c r="A139" s="7"/>
      <c r="B139" s="7"/>
      <c r="N139" s="7"/>
    </row>
    <row r="140" spans="1:14" s="60" customFormat="1" x14ac:dyDescent="0.35">
      <c r="A140" s="7"/>
      <c r="B140" s="7"/>
      <c r="N140" s="7"/>
    </row>
    <row r="141" spans="1:14" s="60" customFormat="1" x14ac:dyDescent="0.35">
      <c r="A141" s="7"/>
      <c r="B141" s="7"/>
      <c r="N141" s="7"/>
    </row>
    <row r="142" spans="1:14" s="60" customFormat="1" x14ac:dyDescent="0.35">
      <c r="A142" s="7"/>
      <c r="B142" s="7"/>
      <c r="N142" s="7"/>
    </row>
    <row r="143" spans="1:14" s="60" customFormat="1" x14ac:dyDescent="0.35">
      <c r="A143" s="7"/>
      <c r="B143" s="7"/>
      <c r="N143" s="7"/>
    </row>
    <row r="144" spans="1:14" s="60" customFormat="1" x14ac:dyDescent="0.35">
      <c r="A144" s="7"/>
      <c r="B144" s="7"/>
      <c r="N144" s="7"/>
    </row>
    <row r="145" spans="1:14" s="60" customFormat="1" x14ac:dyDescent="0.35">
      <c r="A145" s="7"/>
      <c r="B145" s="7"/>
      <c r="N145" s="7"/>
    </row>
    <row r="146" spans="1:14" s="60" customFormat="1" x14ac:dyDescent="0.35">
      <c r="A146" s="7"/>
      <c r="B146" s="7"/>
      <c r="N146" s="7"/>
    </row>
  </sheetData>
  <sheetProtection algorithmName="SHA-512" hashValue="6yJCFBir8S865ZlLDT2UxI2ErAxGZRb39AYW5wjDqzFCv46UE+9vg6qQoumNHrAvCb0xjQ33lmW9LySVcrfmpg==" saltValue="fMyXoDbwy//dRzhwa1USBg==" spinCount="100000" sheet="1" objects="1" scenarios="1"/>
  <mergeCells count="1">
    <mergeCell ref="C22:G22"/>
  </mergeCells>
  <pageMargins left="0.25" right="0.25" top="0.82" bottom="0.2" header="0.67" footer="0.2"/>
  <pageSetup paperSize="9" scale="64" fitToHeight="0" orientation="landscape" r:id="rId1"/>
  <rowBreaks count="6" manualBreakCount="6">
    <brk id="11" max="10" man="1"/>
    <brk id="28" max="10" man="1"/>
    <brk id="33" max="10" man="1"/>
    <brk id="58" max="10" man="1"/>
    <brk id="66" max="11" man="1"/>
    <brk id="80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  <pageSetUpPr fitToPage="1"/>
  </sheetPr>
  <dimension ref="A1:W62"/>
  <sheetViews>
    <sheetView view="pageBreakPreview" zoomScale="60" zoomScaleNormal="85" workbookViewId="0">
      <selection activeCell="AI21" sqref="AI21"/>
    </sheetView>
  </sheetViews>
  <sheetFormatPr defaultColWidth="9.125" defaultRowHeight="21" x14ac:dyDescent="0.35"/>
  <cols>
    <col min="1" max="1" width="25.375" style="368" customWidth="1"/>
    <col min="2" max="3" width="14.625" style="368" customWidth="1"/>
    <col min="4" max="4" width="1.625" style="368" customWidth="1"/>
    <col min="5" max="5" width="7.75" style="370" customWidth="1"/>
    <col min="6" max="8" width="14.625" style="370" customWidth="1"/>
    <col min="9" max="9" width="2.25" style="370" customWidth="1"/>
    <col min="10" max="10" width="14.625" style="370" customWidth="1"/>
    <col min="11" max="11" width="12.375" style="370" customWidth="1"/>
    <col min="12" max="13" width="14.625" style="370" customWidth="1"/>
    <col min="14" max="14" width="14.25" style="370" hidden="1" customWidth="1"/>
    <col min="15" max="15" width="8.375" style="370" hidden="1" customWidth="1"/>
    <col min="16" max="16" width="14.375" style="368" hidden="1" customWidth="1"/>
    <col min="17" max="23" width="9.125" style="368" hidden="1" customWidth="1"/>
    <col min="24" max="16384" width="9.125" style="368"/>
  </cols>
  <sheetData>
    <row r="1" spans="1:21" ht="92.25" customHeight="1" x14ac:dyDescent="0.35">
      <c r="A1" s="500"/>
      <c r="C1" s="641" t="s">
        <v>500</v>
      </c>
      <c r="D1" s="641"/>
      <c r="E1" s="641"/>
      <c r="F1" s="641"/>
      <c r="G1" s="641"/>
      <c r="H1" s="641"/>
      <c r="I1" s="641"/>
      <c r="J1" s="641"/>
      <c r="K1" s="641"/>
      <c r="L1" s="528"/>
      <c r="M1" s="529" t="s">
        <v>499</v>
      </c>
      <c r="N1" s="500"/>
      <c r="O1" s="502"/>
    </row>
    <row r="2" spans="1:21" ht="21" hidden="1" customHeight="1" x14ac:dyDescent="0.35">
      <c r="A2" s="497" t="s">
        <v>21</v>
      </c>
      <c r="B2" s="497"/>
      <c r="C2" s="497"/>
      <c r="D2" s="497"/>
      <c r="E2" s="503"/>
      <c r="F2" s="503"/>
      <c r="G2" s="503"/>
      <c r="H2" s="503"/>
      <c r="I2" s="503"/>
      <c r="J2" s="503"/>
      <c r="K2" s="503"/>
      <c r="L2" s="503"/>
      <c r="M2" s="480"/>
      <c r="N2" s="503"/>
      <c r="O2" s="503"/>
      <c r="P2" s="497"/>
    </row>
    <row r="3" spans="1:21" ht="21" hidden="1" customHeight="1" x14ac:dyDescent="0.35">
      <c r="A3" s="497" t="s">
        <v>188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</row>
    <row r="4" spans="1:21" ht="21" customHeight="1" x14ac:dyDescent="0.35">
      <c r="A4" s="367" t="s">
        <v>501</v>
      </c>
      <c r="B4" s="530" t="str">
        <f>'เกณฑ์คะแนนตัวชี้วัด-ตอนที่ 1+2'!C7&amp;" "&amp;'เกณฑ์คะแนนตัวชี้วัด-ตอนที่ 1+2'!E7</f>
        <v xml:space="preserve"> </v>
      </c>
      <c r="C4" s="531"/>
      <c r="D4" s="532"/>
      <c r="E4" s="498" t="s">
        <v>497</v>
      </c>
      <c r="F4" s="531">
        <f>'เกณฑ์คะแนนตัวชี้วัด-ตอนที่ 1+2'!H7</f>
        <v>0</v>
      </c>
      <c r="G4" s="516"/>
      <c r="H4" s="498" t="s">
        <v>26</v>
      </c>
      <c r="I4" s="531">
        <f>'เกณฑ์คะแนนตัวชี้วัด-ตอนที่ 1+2'!K7</f>
        <v>0</v>
      </c>
      <c r="J4" s="532"/>
      <c r="K4" s="532"/>
      <c r="L4" s="532"/>
      <c r="M4" s="532"/>
      <c r="N4" s="533"/>
      <c r="S4" s="368" t="b">
        <v>0</v>
      </c>
      <c r="T4" s="368">
        <v>0</v>
      </c>
      <c r="U4" s="368">
        <v>24</v>
      </c>
    </row>
    <row r="5" spans="1:21" ht="21" customHeight="1" x14ac:dyDescent="0.35">
      <c r="A5" s="503" t="s">
        <v>496</v>
      </c>
      <c r="B5" s="534">
        <f t="array" ref="B5">'เกณฑ์คะแนนตัวชี้วัด-ตอนที่ 1+2'!$C$4</f>
        <v>0</v>
      </c>
      <c r="C5" s="534"/>
      <c r="D5" s="535"/>
      <c r="E5" s="536" t="s">
        <v>497</v>
      </c>
      <c r="F5" s="530">
        <f t="array" ref="F5">'เกณฑ์คะแนนตัวชี้วัด-ตอนที่ 1+2'!$E$4:$F$4</f>
        <v>0</v>
      </c>
      <c r="G5" s="537"/>
      <c r="H5" s="499" t="s">
        <v>498</v>
      </c>
      <c r="I5" s="538">
        <f>'เกณฑ์คะแนนตัวชี้วัด-ตอนที่ 1+2'!I4</f>
        <v>0</v>
      </c>
      <c r="J5" s="539"/>
      <c r="K5" s="540"/>
      <c r="L5" s="498" t="s">
        <v>495</v>
      </c>
      <c r="M5" s="530">
        <f t="array" ref="M5">'เกณฑ์คะแนนตัวชี้วัด-ตอนที่ 1+2'!L4</f>
        <v>0</v>
      </c>
      <c r="N5" s="497"/>
      <c r="O5" s="497"/>
      <c r="P5" s="497"/>
    </row>
    <row r="6" spans="1:21" ht="10.5" customHeight="1" x14ac:dyDescent="0.35">
      <c r="A6" s="497"/>
      <c r="B6" s="497"/>
      <c r="C6" s="497"/>
      <c r="D6" s="497"/>
      <c r="E6" s="487"/>
      <c r="F6" s="487"/>
      <c r="G6" s="487"/>
      <c r="H6" s="487"/>
      <c r="I6" s="487"/>
      <c r="J6" s="497"/>
      <c r="K6" s="497"/>
      <c r="L6" s="497"/>
      <c r="M6" s="497"/>
      <c r="N6" s="497"/>
      <c r="O6" s="497"/>
      <c r="P6" s="497"/>
    </row>
    <row r="7" spans="1:21" s="520" customFormat="1" ht="80.25" customHeight="1" x14ac:dyDescent="0.3">
      <c r="A7" s="541" t="s">
        <v>504</v>
      </c>
      <c r="B7" s="542" t="s">
        <v>502</v>
      </c>
      <c r="C7" s="542" t="s">
        <v>503</v>
      </c>
      <c r="D7" s="543"/>
      <c r="E7" s="805" t="s">
        <v>509</v>
      </c>
      <c r="F7" s="805"/>
      <c r="G7" s="542" t="s">
        <v>502</v>
      </c>
      <c r="H7" s="542" t="s">
        <v>503</v>
      </c>
      <c r="I7" s="543"/>
      <c r="J7" s="808" t="s">
        <v>514</v>
      </c>
      <c r="K7" s="808"/>
      <c r="L7" s="542" t="s">
        <v>502</v>
      </c>
      <c r="M7" s="542" t="s">
        <v>503</v>
      </c>
      <c r="P7" s="521"/>
    </row>
    <row r="8" spans="1:21" s="520" customFormat="1" x14ac:dyDescent="0.3">
      <c r="A8" s="525" t="s">
        <v>505</v>
      </c>
      <c r="B8" s="504">
        <v>2</v>
      </c>
      <c r="C8" s="504">
        <v>2</v>
      </c>
      <c r="D8" s="523"/>
      <c r="E8" s="804" t="s">
        <v>510</v>
      </c>
      <c r="F8" s="804"/>
      <c r="G8" s="505">
        <v>2</v>
      </c>
      <c r="H8" s="506">
        <v>2</v>
      </c>
      <c r="I8" s="522"/>
      <c r="J8" s="804" t="s">
        <v>519</v>
      </c>
      <c r="K8" s="804"/>
      <c r="L8" s="507"/>
      <c r="M8" s="507"/>
      <c r="P8" s="521"/>
    </row>
    <row r="9" spans="1:21" s="520" customFormat="1" ht="20.65" customHeight="1" x14ac:dyDescent="0.3">
      <c r="A9" s="525" t="s">
        <v>506</v>
      </c>
      <c r="B9" s="508">
        <v>2</v>
      </c>
      <c r="C9" s="508">
        <v>2</v>
      </c>
      <c r="D9" s="524"/>
      <c r="E9" s="804" t="s">
        <v>511</v>
      </c>
      <c r="F9" s="804"/>
      <c r="G9" s="505">
        <v>2</v>
      </c>
      <c r="H9" s="506">
        <v>2</v>
      </c>
      <c r="I9" s="522"/>
      <c r="J9" s="804" t="s">
        <v>520</v>
      </c>
      <c r="K9" s="804"/>
      <c r="L9" s="507"/>
      <c r="M9" s="507"/>
      <c r="P9" s="521"/>
    </row>
    <row r="10" spans="1:21" s="520" customFormat="1" ht="20.65" customHeight="1" x14ac:dyDescent="0.3">
      <c r="A10" s="525" t="s">
        <v>507</v>
      </c>
      <c r="B10" s="508">
        <v>2</v>
      </c>
      <c r="C10" s="508">
        <v>2</v>
      </c>
      <c r="D10" s="524"/>
      <c r="E10" s="804" t="s">
        <v>512</v>
      </c>
      <c r="F10" s="804"/>
      <c r="G10" s="505">
        <v>2</v>
      </c>
      <c r="H10" s="506">
        <v>2</v>
      </c>
      <c r="I10" s="522"/>
      <c r="J10" s="804" t="s">
        <v>521</v>
      </c>
      <c r="K10" s="804"/>
      <c r="L10" s="507"/>
      <c r="M10" s="507"/>
      <c r="P10" s="521"/>
    </row>
    <row r="11" spans="1:21" s="520" customFormat="1" x14ac:dyDescent="0.3">
      <c r="A11" s="526" t="s">
        <v>515</v>
      </c>
      <c r="B11" s="509">
        <v>2</v>
      </c>
      <c r="C11" s="509">
        <v>2</v>
      </c>
      <c r="D11" s="524"/>
      <c r="E11" s="809" t="s">
        <v>517</v>
      </c>
      <c r="F11" s="809"/>
      <c r="G11" s="510"/>
      <c r="H11" s="511"/>
      <c r="I11" s="522"/>
      <c r="J11" s="804" t="s">
        <v>522</v>
      </c>
      <c r="K11" s="804"/>
      <c r="L11" s="507"/>
      <c r="M11" s="507"/>
      <c r="P11" s="521"/>
    </row>
    <row r="12" spans="1:21" s="520" customFormat="1" x14ac:dyDescent="0.3">
      <c r="A12" s="527" t="s">
        <v>516</v>
      </c>
      <c r="B12" s="512"/>
      <c r="C12" s="512"/>
      <c r="D12" s="524"/>
      <c r="E12" s="802" t="s">
        <v>518</v>
      </c>
      <c r="F12" s="803"/>
      <c r="G12" s="513"/>
      <c r="H12" s="514"/>
      <c r="I12" s="522"/>
      <c r="J12" s="804" t="s">
        <v>523</v>
      </c>
      <c r="K12" s="804"/>
      <c r="L12" s="507"/>
      <c r="M12" s="507"/>
      <c r="P12" s="521"/>
    </row>
    <row r="13" spans="1:21" s="520" customFormat="1" ht="20.65" customHeight="1" x14ac:dyDescent="0.3">
      <c r="A13" s="525" t="s">
        <v>508</v>
      </c>
      <c r="B13" s="508">
        <v>2</v>
      </c>
      <c r="C13" s="508">
        <v>2</v>
      </c>
      <c r="D13" s="524"/>
      <c r="E13" s="804" t="s">
        <v>513</v>
      </c>
      <c r="F13" s="804"/>
      <c r="G13" s="505"/>
      <c r="H13" s="506"/>
      <c r="I13" s="522"/>
      <c r="J13" s="804" t="s">
        <v>524</v>
      </c>
      <c r="K13" s="804"/>
      <c r="L13" s="507"/>
      <c r="M13" s="507"/>
      <c r="P13" s="521"/>
    </row>
    <row r="14" spans="1:21" s="370" customFormat="1" ht="10.5" customHeight="1" x14ac:dyDescent="0.35">
      <c r="A14" s="368"/>
      <c r="B14" s="368"/>
      <c r="C14" s="368"/>
      <c r="D14" s="368"/>
      <c r="P14" s="368"/>
    </row>
    <row r="15" spans="1:21" s="370" customFormat="1" x14ac:dyDescent="0.35">
      <c r="A15" s="619" t="s">
        <v>525</v>
      </c>
      <c r="B15" s="620"/>
      <c r="C15" s="620"/>
      <c r="D15" s="620"/>
      <c r="E15" s="620"/>
      <c r="F15" s="620"/>
      <c r="G15" s="620"/>
      <c r="H15" s="620"/>
      <c r="I15" s="620"/>
      <c r="J15" s="621"/>
      <c r="K15" s="379" t="s">
        <v>531</v>
      </c>
      <c r="L15" s="379" t="s">
        <v>6</v>
      </c>
      <c r="P15" s="368"/>
    </row>
    <row r="16" spans="1:21" s="370" customFormat="1" x14ac:dyDescent="0.35">
      <c r="A16" s="808" t="s">
        <v>526</v>
      </c>
      <c r="B16" s="808"/>
      <c r="C16" s="808"/>
      <c r="D16" s="808"/>
      <c r="E16" s="808"/>
      <c r="F16" s="808"/>
      <c r="G16" s="808"/>
      <c r="H16" s="808"/>
      <c r="I16" s="808"/>
      <c r="J16" s="808"/>
      <c r="K16" s="507">
        <v>8</v>
      </c>
      <c r="L16" s="519">
        <f>K16*3</f>
        <v>24</v>
      </c>
      <c r="P16" s="368"/>
    </row>
    <row r="17" spans="1:16" s="370" customFormat="1" x14ac:dyDescent="0.35">
      <c r="A17" s="808" t="s">
        <v>527</v>
      </c>
      <c r="B17" s="808"/>
      <c r="C17" s="808"/>
      <c r="D17" s="808"/>
      <c r="E17" s="808"/>
      <c r="F17" s="808"/>
      <c r="G17" s="808"/>
      <c r="H17" s="808"/>
      <c r="I17" s="808"/>
      <c r="J17" s="808"/>
      <c r="K17" s="507"/>
      <c r="L17" s="519">
        <f>K17*2</f>
        <v>0</v>
      </c>
      <c r="P17" s="368"/>
    </row>
    <row r="18" spans="1:16" s="370" customFormat="1" x14ac:dyDescent="0.35">
      <c r="A18" s="808" t="s">
        <v>528</v>
      </c>
      <c r="B18" s="808"/>
      <c r="C18" s="808"/>
      <c r="D18" s="808"/>
      <c r="E18" s="808"/>
      <c r="F18" s="808"/>
      <c r="G18" s="808"/>
      <c r="H18" s="808"/>
      <c r="I18" s="808"/>
      <c r="J18" s="808"/>
      <c r="K18" s="507"/>
      <c r="L18" s="519">
        <f>K18*1</f>
        <v>0</v>
      </c>
      <c r="P18" s="368"/>
    </row>
    <row r="19" spans="1:16" s="370" customFormat="1" x14ac:dyDescent="0.35">
      <c r="A19" s="808" t="s">
        <v>529</v>
      </c>
      <c r="B19" s="808"/>
      <c r="C19" s="808"/>
      <c r="D19" s="808"/>
      <c r="E19" s="808"/>
      <c r="F19" s="808"/>
      <c r="G19" s="808"/>
      <c r="H19" s="808"/>
      <c r="I19" s="808"/>
      <c r="J19" s="808"/>
      <c r="K19" s="507"/>
      <c r="L19" s="519">
        <f>K19*0</f>
        <v>0</v>
      </c>
      <c r="P19" s="368"/>
    </row>
    <row r="20" spans="1:16" s="370" customFormat="1" x14ac:dyDescent="0.35">
      <c r="A20" s="810" t="s">
        <v>530</v>
      </c>
      <c r="B20" s="811"/>
      <c r="C20" s="811"/>
      <c r="D20" s="811"/>
      <c r="E20" s="811"/>
      <c r="F20" s="811"/>
      <c r="G20" s="811"/>
      <c r="H20" s="811"/>
      <c r="I20" s="811"/>
      <c r="J20" s="811"/>
      <c r="K20" s="812"/>
      <c r="L20" s="518">
        <f>((L16+L17+L18+L19)/((K16+K17+K18+K19)*3))*100</f>
        <v>100</v>
      </c>
      <c r="P20" s="368"/>
    </row>
    <row r="21" spans="1:16" s="370" customFormat="1" x14ac:dyDescent="0.35">
      <c r="A21" s="368"/>
      <c r="B21" s="368"/>
      <c r="C21" s="368"/>
      <c r="D21" s="368"/>
      <c r="P21" s="368"/>
    </row>
    <row r="22" spans="1:16" s="370" customFormat="1" x14ac:dyDescent="0.35">
      <c r="A22" s="806" t="s">
        <v>539</v>
      </c>
      <c r="B22" s="806"/>
      <c r="C22" s="806"/>
      <c r="D22" s="806"/>
      <c r="E22" s="806"/>
      <c r="F22" s="806"/>
      <c r="G22" s="806"/>
      <c r="H22" s="806"/>
      <c r="I22" s="806"/>
      <c r="J22" s="806"/>
      <c r="K22" s="806"/>
      <c r="L22" s="806"/>
      <c r="M22" s="806"/>
      <c r="P22" s="368"/>
    </row>
    <row r="23" spans="1:16" s="370" customFormat="1" x14ac:dyDescent="0.35">
      <c r="A23" s="486"/>
      <c r="B23" s="486"/>
      <c r="C23" s="486"/>
      <c r="D23" s="486"/>
      <c r="E23" s="486"/>
      <c r="F23" s="486"/>
      <c r="G23" s="486"/>
      <c r="H23" s="486"/>
      <c r="I23" s="486"/>
      <c r="J23" s="486"/>
      <c r="K23" s="486"/>
      <c r="L23" s="486"/>
      <c r="M23" s="486"/>
      <c r="P23" s="368"/>
    </row>
    <row r="24" spans="1:16" s="370" customFormat="1" x14ac:dyDescent="0.35">
      <c r="A24" s="499" t="s">
        <v>532</v>
      </c>
      <c r="B24" s="516"/>
      <c r="C24" s="516"/>
      <c r="D24" s="516"/>
      <c r="E24" s="517"/>
      <c r="F24" s="487" t="s">
        <v>533</v>
      </c>
      <c r="H24" s="499" t="s">
        <v>532</v>
      </c>
      <c r="I24" s="516"/>
      <c r="J24" s="516"/>
      <c r="K24" s="516"/>
      <c r="L24" s="517"/>
      <c r="M24" s="487" t="s">
        <v>535</v>
      </c>
      <c r="P24" s="368"/>
    </row>
    <row r="25" spans="1:16" s="15" customFormat="1" x14ac:dyDescent="0.35">
      <c r="A25" s="807" t="s">
        <v>534</v>
      </c>
      <c r="B25" s="807"/>
      <c r="C25" s="807"/>
      <c r="D25" s="807"/>
      <c r="E25" s="807"/>
      <c r="F25" s="807"/>
      <c r="H25" s="807" t="s">
        <v>536</v>
      </c>
      <c r="I25" s="807"/>
      <c r="J25" s="807"/>
      <c r="K25" s="807"/>
      <c r="L25" s="807"/>
      <c r="M25" s="807"/>
      <c r="P25" s="14"/>
    </row>
    <row r="26" spans="1:16" s="370" customFormat="1" x14ac:dyDescent="0.35">
      <c r="A26" s="368"/>
      <c r="B26" s="368"/>
      <c r="C26" s="368"/>
      <c r="D26" s="368"/>
      <c r="P26" s="368"/>
    </row>
    <row r="27" spans="1:16" s="370" customFormat="1" ht="42.75" customHeight="1" x14ac:dyDescent="0.35">
      <c r="A27" s="806" t="s">
        <v>537</v>
      </c>
      <c r="B27" s="806"/>
      <c r="C27" s="806"/>
      <c r="D27" s="806"/>
      <c r="E27" s="806"/>
      <c r="F27" s="806"/>
      <c r="G27" s="806"/>
      <c r="H27" s="806"/>
      <c r="I27" s="806"/>
      <c r="J27" s="806"/>
      <c r="K27" s="806"/>
      <c r="L27" s="806"/>
      <c r="M27" s="806"/>
      <c r="P27" s="368"/>
    </row>
    <row r="28" spans="1:16" s="370" customFormat="1" x14ac:dyDescent="0.35">
      <c r="A28" s="56"/>
      <c r="B28" s="56"/>
      <c r="C28" s="56"/>
      <c r="D28" s="56"/>
      <c r="E28" s="2"/>
      <c r="F28" s="2"/>
      <c r="G28" s="2"/>
      <c r="H28" s="2"/>
      <c r="I28" s="2"/>
      <c r="J28" s="2"/>
      <c r="K28" s="2"/>
      <c r="L28" s="2"/>
      <c r="M28" s="2"/>
      <c r="P28" s="368"/>
    </row>
    <row r="29" spans="1:16" s="370" customFormat="1" x14ac:dyDescent="0.35">
      <c r="A29" s="366"/>
      <c r="B29" s="366"/>
      <c r="C29" s="366"/>
      <c r="D29" s="366"/>
      <c r="E29" s="515"/>
      <c r="F29" s="515"/>
      <c r="G29" s="515"/>
      <c r="H29" s="515"/>
      <c r="I29" s="515"/>
      <c r="J29" s="515"/>
      <c r="K29" s="515"/>
      <c r="L29" s="515"/>
      <c r="M29" s="515"/>
      <c r="P29" s="368"/>
    </row>
    <row r="30" spans="1:16" s="370" customFormat="1" x14ac:dyDescent="0.35">
      <c r="A30" s="366"/>
      <c r="B30" s="366"/>
      <c r="C30" s="366"/>
      <c r="D30" s="366"/>
      <c r="E30" s="515"/>
      <c r="F30" s="515"/>
      <c r="G30" s="515"/>
      <c r="H30" s="515"/>
      <c r="I30" s="515"/>
      <c r="J30" s="515"/>
      <c r="K30" s="515"/>
      <c r="L30" s="515"/>
      <c r="M30" s="515"/>
      <c r="P30" s="368"/>
    </row>
    <row r="31" spans="1:16" s="370" customFormat="1" x14ac:dyDescent="0.35">
      <c r="A31" s="366"/>
      <c r="B31" s="366"/>
      <c r="C31" s="366"/>
      <c r="D31" s="366"/>
      <c r="E31" s="515"/>
      <c r="F31" s="515"/>
      <c r="G31" s="515"/>
      <c r="H31" s="515"/>
      <c r="I31" s="515"/>
      <c r="J31" s="515"/>
      <c r="K31" s="515"/>
      <c r="L31" s="515"/>
      <c r="M31" s="515"/>
      <c r="P31" s="368"/>
    </row>
    <row r="32" spans="1:16" s="370" customFormat="1" x14ac:dyDescent="0.35">
      <c r="A32" s="56"/>
      <c r="B32" s="56"/>
      <c r="C32" s="56"/>
      <c r="D32" s="56"/>
      <c r="E32" s="2"/>
      <c r="F32" s="2"/>
      <c r="G32" s="2"/>
      <c r="H32" s="2"/>
      <c r="I32" s="2"/>
      <c r="J32" s="2"/>
      <c r="K32" s="2"/>
      <c r="L32" s="2"/>
      <c r="M32" s="2"/>
      <c r="P32" s="368"/>
    </row>
    <row r="33" spans="1:16" s="370" customFormat="1" x14ac:dyDescent="0.35">
      <c r="A33" s="368" t="s">
        <v>538</v>
      </c>
      <c r="B33" s="368"/>
      <c r="C33" s="368"/>
      <c r="D33" s="368"/>
      <c r="P33" s="368"/>
    </row>
    <row r="34" spans="1:16" s="370" customFormat="1" x14ac:dyDescent="0.35">
      <c r="A34" s="56"/>
      <c r="B34" s="56"/>
      <c r="C34" s="56"/>
      <c r="D34" s="56"/>
      <c r="E34" s="2"/>
      <c r="F34" s="2"/>
      <c r="G34" s="2"/>
      <c r="H34" s="2"/>
      <c r="I34" s="2"/>
      <c r="J34" s="2"/>
      <c r="K34" s="2"/>
      <c r="L34" s="2"/>
      <c r="M34" s="2"/>
      <c r="P34" s="368"/>
    </row>
    <row r="35" spans="1:16" s="370" customFormat="1" x14ac:dyDescent="0.35">
      <c r="A35" s="366"/>
      <c r="B35" s="366"/>
      <c r="C35" s="366"/>
      <c r="D35" s="366"/>
      <c r="E35" s="515"/>
      <c r="F35" s="515"/>
      <c r="G35" s="515"/>
      <c r="H35" s="515"/>
      <c r="I35" s="515"/>
      <c r="J35" s="515"/>
      <c r="K35" s="515"/>
      <c r="L35" s="515"/>
      <c r="M35" s="515"/>
      <c r="P35" s="368"/>
    </row>
    <row r="36" spans="1:16" s="370" customFormat="1" x14ac:dyDescent="0.35">
      <c r="A36" s="366"/>
      <c r="B36" s="366"/>
      <c r="C36" s="366"/>
      <c r="D36" s="366"/>
      <c r="E36" s="515"/>
      <c r="F36" s="515"/>
      <c r="G36" s="515"/>
      <c r="H36" s="515"/>
      <c r="I36" s="515"/>
      <c r="J36" s="515"/>
      <c r="K36" s="515"/>
      <c r="L36" s="515"/>
      <c r="M36" s="515"/>
      <c r="P36" s="368"/>
    </row>
    <row r="37" spans="1:16" s="370" customFormat="1" x14ac:dyDescent="0.35">
      <c r="A37" s="366"/>
      <c r="B37" s="366"/>
      <c r="C37" s="366"/>
      <c r="D37" s="366"/>
      <c r="E37" s="515"/>
      <c r="F37" s="515"/>
      <c r="G37" s="515"/>
      <c r="H37" s="515"/>
      <c r="I37" s="515"/>
      <c r="J37" s="515"/>
      <c r="K37" s="515"/>
      <c r="L37" s="515"/>
      <c r="M37" s="515"/>
      <c r="P37" s="368"/>
    </row>
    <row r="38" spans="1:16" s="370" customFormat="1" x14ac:dyDescent="0.35">
      <c r="A38" s="366"/>
      <c r="B38" s="366"/>
      <c r="C38" s="366"/>
      <c r="D38" s="366"/>
      <c r="E38" s="515"/>
      <c r="F38" s="515"/>
      <c r="G38" s="515"/>
      <c r="H38" s="515"/>
      <c r="I38" s="515"/>
      <c r="J38" s="515"/>
      <c r="K38" s="515"/>
      <c r="L38" s="515"/>
      <c r="M38" s="515"/>
      <c r="P38" s="368"/>
    </row>
    <row r="39" spans="1:16" s="370" customFormat="1" x14ac:dyDescent="0.35">
      <c r="A39" s="368"/>
      <c r="B39" s="368"/>
      <c r="C39" s="368"/>
      <c r="D39" s="368"/>
      <c r="P39" s="368"/>
    </row>
    <row r="40" spans="1:16" s="370" customFormat="1" x14ac:dyDescent="0.35">
      <c r="A40" s="368" t="s">
        <v>540</v>
      </c>
      <c r="B40" s="368"/>
      <c r="C40" s="368"/>
      <c r="D40" s="368"/>
      <c r="P40" s="368"/>
    </row>
    <row r="41" spans="1:16" s="370" customFormat="1" x14ac:dyDescent="0.35">
      <c r="A41" s="368"/>
      <c r="B41" s="368"/>
      <c r="C41" s="368"/>
      <c r="D41" s="368"/>
      <c r="P41" s="368"/>
    </row>
    <row r="42" spans="1:16" s="370" customFormat="1" x14ac:dyDescent="0.35">
      <c r="A42" s="499" t="s">
        <v>532</v>
      </c>
      <c r="B42" s="516"/>
      <c r="C42" s="516"/>
      <c r="D42" s="516"/>
      <c r="E42" s="517"/>
      <c r="F42" s="487" t="s">
        <v>533</v>
      </c>
      <c r="H42" s="499" t="s">
        <v>532</v>
      </c>
      <c r="I42" s="516"/>
      <c r="J42" s="516"/>
      <c r="K42" s="516"/>
      <c r="L42" s="517"/>
      <c r="M42" s="487" t="s">
        <v>535</v>
      </c>
      <c r="P42" s="368"/>
    </row>
    <row r="43" spans="1:16" s="15" customFormat="1" x14ac:dyDescent="0.35">
      <c r="A43" s="807" t="s">
        <v>534</v>
      </c>
      <c r="B43" s="807"/>
      <c r="C43" s="807"/>
      <c r="D43" s="807"/>
      <c r="E43" s="807"/>
      <c r="F43" s="807"/>
      <c r="H43" s="807" t="s">
        <v>536</v>
      </c>
      <c r="I43" s="807"/>
      <c r="J43" s="807"/>
      <c r="K43" s="807"/>
      <c r="L43" s="807"/>
      <c r="M43" s="807"/>
      <c r="P43" s="14"/>
    </row>
    <row r="44" spans="1:16" s="370" customFormat="1" x14ac:dyDescent="0.35">
      <c r="A44" s="368"/>
      <c r="B44" s="368"/>
      <c r="C44" s="368"/>
      <c r="D44" s="368"/>
      <c r="P44" s="368"/>
    </row>
    <row r="45" spans="1:16" s="370" customFormat="1" x14ac:dyDescent="0.35">
      <c r="A45" s="368"/>
      <c r="B45" s="368"/>
      <c r="C45" s="368"/>
      <c r="D45" s="368"/>
      <c r="P45" s="368"/>
    </row>
    <row r="46" spans="1:16" s="370" customFormat="1" x14ac:dyDescent="0.35">
      <c r="A46" s="368"/>
      <c r="B46" s="368"/>
      <c r="C46" s="368"/>
      <c r="D46" s="368"/>
      <c r="P46" s="368"/>
    </row>
    <row r="47" spans="1:16" s="370" customFormat="1" x14ac:dyDescent="0.35">
      <c r="A47" s="368"/>
      <c r="B47" s="368"/>
      <c r="C47" s="368"/>
      <c r="D47" s="368"/>
      <c r="P47" s="368"/>
    </row>
    <row r="48" spans="1:16" s="370" customFormat="1" x14ac:dyDescent="0.35">
      <c r="A48" s="368"/>
      <c r="B48" s="368"/>
      <c r="C48" s="368"/>
      <c r="D48" s="368"/>
      <c r="P48" s="368"/>
    </row>
    <row r="49" spans="1:16" s="370" customFormat="1" x14ac:dyDescent="0.35">
      <c r="A49" s="368"/>
      <c r="B49" s="368"/>
      <c r="C49" s="368"/>
      <c r="D49" s="368"/>
      <c r="P49" s="368"/>
    </row>
    <row r="50" spans="1:16" s="370" customFormat="1" x14ac:dyDescent="0.35">
      <c r="A50" s="368"/>
      <c r="B50" s="368"/>
      <c r="C50" s="368"/>
      <c r="D50" s="368"/>
      <c r="P50" s="368"/>
    </row>
    <row r="51" spans="1:16" s="370" customFormat="1" x14ac:dyDescent="0.35">
      <c r="A51" s="368"/>
      <c r="B51" s="368"/>
      <c r="C51" s="368"/>
      <c r="D51" s="368"/>
      <c r="P51" s="368"/>
    </row>
    <row r="52" spans="1:16" s="370" customFormat="1" x14ac:dyDescent="0.35">
      <c r="A52" s="368"/>
      <c r="B52" s="368"/>
      <c r="C52" s="368"/>
      <c r="D52" s="368"/>
      <c r="P52" s="368"/>
    </row>
    <row r="53" spans="1:16" s="370" customFormat="1" x14ac:dyDescent="0.35">
      <c r="A53" s="368"/>
      <c r="B53" s="368"/>
      <c r="C53" s="368"/>
      <c r="D53" s="368"/>
      <c r="P53" s="368"/>
    </row>
    <row r="54" spans="1:16" s="370" customFormat="1" x14ac:dyDescent="0.35">
      <c r="A54" s="368"/>
      <c r="B54" s="368"/>
      <c r="C54" s="368"/>
      <c r="D54" s="368"/>
      <c r="P54" s="368"/>
    </row>
    <row r="55" spans="1:16" s="370" customFormat="1" x14ac:dyDescent="0.35">
      <c r="A55" s="368"/>
      <c r="B55" s="368"/>
      <c r="C55" s="368"/>
      <c r="D55" s="368"/>
      <c r="P55" s="368"/>
    </row>
    <row r="56" spans="1:16" s="370" customFormat="1" x14ac:dyDescent="0.35">
      <c r="A56" s="368"/>
      <c r="B56" s="368"/>
      <c r="C56" s="368"/>
      <c r="D56" s="368"/>
      <c r="P56" s="368"/>
    </row>
    <row r="57" spans="1:16" s="370" customFormat="1" x14ac:dyDescent="0.35">
      <c r="A57" s="368"/>
      <c r="B57" s="368"/>
      <c r="C57" s="368"/>
      <c r="D57" s="368"/>
      <c r="P57" s="368"/>
    </row>
    <row r="58" spans="1:16" s="370" customFormat="1" x14ac:dyDescent="0.35">
      <c r="A58" s="368"/>
      <c r="B58" s="368"/>
      <c r="C58" s="368"/>
      <c r="D58" s="368"/>
      <c r="P58" s="368"/>
    </row>
    <row r="59" spans="1:16" s="370" customFormat="1" x14ac:dyDescent="0.35">
      <c r="A59" s="368"/>
      <c r="B59" s="368"/>
      <c r="C59" s="368"/>
      <c r="D59" s="368"/>
      <c r="P59" s="368"/>
    </row>
    <row r="60" spans="1:16" s="370" customFormat="1" x14ac:dyDescent="0.35">
      <c r="A60" s="368"/>
      <c r="B60" s="368"/>
      <c r="C60" s="368"/>
      <c r="D60" s="368"/>
      <c r="P60" s="368"/>
    </row>
    <row r="61" spans="1:16" s="370" customFormat="1" x14ac:dyDescent="0.35">
      <c r="A61" s="368"/>
      <c r="B61" s="368"/>
      <c r="C61" s="368"/>
      <c r="D61" s="368"/>
      <c r="P61" s="368"/>
    </row>
    <row r="62" spans="1:16" s="370" customFormat="1" x14ac:dyDescent="0.35">
      <c r="A62" s="368"/>
      <c r="B62" s="368"/>
      <c r="C62" s="368"/>
      <c r="D62" s="368"/>
      <c r="P62" s="368"/>
    </row>
  </sheetData>
  <sheetProtection algorithmName="SHA-512" hashValue="ggAlN8nESScIfVaGwNruJNCDsZqcKeIDZQHQa4oY5Qh5DhpycV5A5NzzSLiK9aBOw7JrAHZMCd7AilYsPu3FCA==" saltValue="wNF9qi+05rETEHJeI3s46Q==" spinCount="100000" sheet="1" objects="1" scenarios="1"/>
  <mergeCells count="27">
    <mergeCell ref="A27:M27"/>
    <mergeCell ref="A43:F43"/>
    <mergeCell ref="H43:M43"/>
    <mergeCell ref="A15:J15"/>
    <mergeCell ref="A20:K20"/>
    <mergeCell ref="A19:J19"/>
    <mergeCell ref="C1:K1"/>
    <mergeCell ref="A22:M22"/>
    <mergeCell ref="A25:F25"/>
    <mergeCell ref="H25:M25"/>
    <mergeCell ref="J11:K11"/>
    <mergeCell ref="J12:K12"/>
    <mergeCell ref="J13:K13"/>
    <mergeCell ref="A16:J16"/>
    <mergeCell ref="A17:J17"/>
    <mergeCell ref="A18:J18"/>
    <mergeCell ref="E8:F8"/>
    <mergeCell ref="E9:F9"/>
    <mergeCell ref="E10:F10"/>
    <mergeCell ref="E11:F11"/>
    <mergeCell ref="E13:F13"/>
    <mergeCell ref="J7:K7"/>
    <mergeCell ref="E12:F12"/>
    <mergeCell ref="J8:K8"/>
    <mergeCell ref="J9:K9"/>
    <mergeCell ref="J10:K10"/>
    <mergeCell ref="E7:F7"/>
  </mergeCells>
  <dataValidations count="1">
    <dataValidation type="list" allowBlank="1" showInputMessage="1" showErrorMessage="1" sqref="N4">
      <formula1>#REF!</formula1>
    </dataValidation>
  </dataValidations>
  <printOptions horizontalCentered="1"/>
  <pageMargins left="0.25" right="0.25" top="0.75" bottom="0.23" header="0.3" footer="0.3"/>
  <pageSetup paperSize="9" scale="80" fitToHeight="0" orientation="landscape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CCFF"/>
    <pageSetUpPr fitToPage="1"/>
  </sheetPr>
  <dimension ref="A1:G61"/>
  <sheetViews>
    <sheetView zoomScale="110" zoomScaleNormal="110" workbookViewId="0">
      <selection activeCell="G17" sqref="G17"/>
    </sheetView>
  </sheetViews>
  <sheetFormatPr defaultColWidth="9" defaultRowHeight="21" x14ac:dyDescent="0.35"/>
  <cols>
    <col min="1" max="1" width="15.25" style="368" customWidth="1"/>
    <col min="2" max="2" width="9" style="368"/>
    <col min="3" max="3" width="10.125" style="368" customWidth="1"/>
    <col min="4" max="4" width="11.625" style="368" customWidth="1"/>
    <col min="5" max="9" width="10.125" style="368" customWidth="1"/>
    <col min="10" max="16384" width="9" style="368"/>
  </cols>
  <sheetData>
    <row r="1" spans="1:7" x14ac:dyDescent="0.35">
      <c r="G1" s="482" t="s">
        <v>571</v>
      </c>
    </row>
    <row r="2" spans="1:7" x14ac:dyDescent="0.35">
      <c r="A2" s="823" t="s">
        <v>570</v>
      </c>
      <c r="B2" s="823"/>
      <c r="C2" s="823"/>
      <c r="D2" s="823"/>
      <c r="E2" s="823"/>
      <c r="F2" s="823"/>
      <c r="G2" s="823"/>
    </row>
    <row r="3" spans="1:7" x14ac:dyDescent="0.35">
      <c r="A3" s="587" t="s">
        <v>541</v>
      </c>
      <c r="B3" s="587"/>
      <c r="C3" s="587"/>
      <c r="D3" s="587"/>
      <c r="E3" s="587"/>
      <c r="F3" s="587"/>
      <c r="G3" s="587"/>
    </row>
    <row r="5" spans="1:7" x14ac:dyDescent="0.35">
      <c r="A5" s="652" t="s">
        <v>498</v>
      </c>
      <c r="B5" s="652"/>
      <c r="C5" s="516">
        <f>ป.มบส.2!I5</f>
        <v>0</v>
      </c>
      <c r="E5" s="555" t="s">
        <v>495</v>
      </c>
      <c r="F5" s="530">
        <f>ป.มบส.2!M5</f>
        <v>0</v>
      </c>
    </row>
    <row r="7" spans="1:7" x14ac:dyDescent="0.35">
      <c r="A7" s="367" t="s">
        <v>542</v>
      </c>
    </row>
    <row r="8" spans="1:7" x14ac:dyDescent="0.35">
      <c r="A8" s="367" t="s">
        <v>501</v>
      </c>
      <c r="B8" s="556" t="str">
        <f>'เกณฑ์คะแนนตัวชี้วัด-ตอนที่ 1+2'!C7&amp;" "&amp;'เกณฑ์คะแนนตัวชี้วัด-ตอนที่ 1+2'!E7</f>
        <v xml:space="preserve"> </v>
      </c>
      <c r="E8" s="367" t="s">
        <v>497</v>
      </c>
      <c r="F8" s="556">
        <f>ป.มบส.2!F4</f>
        <v>0</v>
      </c>
    </row>
    <row r="9" spans="1:7" x14ac:dyDescent="0.35">
      <c r="A9" s="367" t="s">
        <v>543</v>
      </c>
      <c r="B9" s="556">
        <f>ป.มบส.2!I4</f>
        <v>0</v>
      </c>
    </row>
    <row r="10" spans="1:7" ht="10.9" customHeight="1" x14ac:dyDescent="0.35"/>
    <row r="11" spans="1:7" x14ac:dyDescent="0.35">
      <c r="A11" s="367" t="s">
        <v>544</v>
      </c>
      <c r="B11" s="556">
        <f>ป.มบส.2!B5</f>
        <v>0</v>
      </c>
      <c r="C11" s="556"/>
    </row>
    <row r="12" spans="1:7" x14ac:dyDescent="0.35">
      <c r="A12" s="367" t="s">
        <v>497</v>
      </c>
      <c r="B12" s="556">
        <f>ป.มบส.2!F5</f>
        <v>0</v>
      </c>
    </row>
    <row r="13" spans="1:7" ht="10.5" customHeight="1" x14ac:dyDescent="0.35"/>
    <row r="14" spans="1:7" x14ac:dyDescent="0.35">
      <c r="A14" s="367" t="s">
        <v>545</v>
      </c>
    </row>
    <row r="15" spans="1:7" ht="42" x14ac:dyDescent="0.35">
      <c r="A15" s="814" t="s">
        <v>546</v>
      </c>
      <c r="B15" s="815"/>
      <c r="C15" s="815"/>
      <c r="D15" s="816"/>
      <c r="E15" s="541" t="s">
        <v>547</v>
      </c>
      <c r="F15" s="541" t="s">
        <v>548</v>
      </c>
      <c r="G15" s="541" t="s">
        <v>549</v>
      </c>
    </row>
    <row r="16" spans="1:7" ht="21.4" customHeight="1" x14ac:dyDescent="0.35">
      <c r="A16" s="804" t="s">
        <v>573</v>
      </c>
      <c r="B16" s="804"/>
      <c r="C16" s="804"/>
      <c r="D16" s="804"/>
      <c r="E16" s="557">
        <f>'เกณฑ์คะแนนตัวชี้วัด-ตอนที่ 1+2'!E98</f>
        <v>0</v>
      </c>
      <c r="F16" s="558">
        <v>70</v>
      </c>
      <c r="G16" s="557">
        <f>(E16*F16)/100</f>
        <v>0</v>
      </c>
    </row>
    <row r="17" spans="1:7" ht="24" customHeight="1" x14ac:dyDescent="0.35">
      <c r="A17" s="813" t="s">
        <v>572</v>
      </c>
      <c r="B17" s="813"/>
      <c r="C17" s="813"/>
      <c r="D17" s="813"/>
      <c r="E17" s="557">
        <f>ป.มบส.2!L20</f>
        <v>100</v>
      </c>
      <c r="F17" s="558">
        <v>30</v>
      </c>
      <c r="G17" s="558">
        <f>(E17*F17)/100</f>
        <v>30</v>
      </c>
    </row>
    <row r="18" spans="1:7" x14ac:dyDescent="0.35">
      <c r="A18" s="817" t="s">
        <v>257</v>
      </c>
      <c r="B18" s="817"/>
      <c r="C18" s="817"/>
      <c r="D18" s="817"/>
      <c r="E18" s="817"/>
      <c r="F18" s="559">
        <v>100</v>
      </c>
      <c r="G18" s="560">
        <f>SUM(G16:G17)</f>
        <v>30</v>
      </c>
    </row>
    <row r="19" spans="1:7" ht="10.15" customHeight="1" x14ac:dyDescent="0.35"/>
    <row r="20" spans="1:7" x14ac:dyDescent="0.35">
      <c r="A20" s="367" t="s">
        <v>550</v>
      </c>
      <c r="B20" s="561"/>
      <c r="C20" s="561" t="str">
        <f>IF(G18&gt;=90,"ดีเด่น",IF(G18&gt;=80,"ดีมาก",IF(G18&gt;=70,"ดี",IF(G18&gt;=60,"พอใช้","ต้องปรับปรุง"))))</f>
        <v>ต้องปรับปรุง</v>
      </c>
      <c r="D20" s="561"/>
    </row>
    <row r="21" spans="1:7" x14ac:dyDescent="0.35">
      <c r="B21" s="497"/>
    </row>
    <row r="22" spans="1:7" x14ac:dyDescent="0.35">
      <c r="A22" s="367" t="s">
        <v>551</v>
      </c>
      <c r="B22" s="497"/>
    </row>
    <row r="23" spans="1:7" ht="42.75" customHeight="1" x14ac:dyDescent="0.35">
      <c r="A23" s="819" t="s">
        <v>553</v>
      </c>
      <c r="B23" s="819"/>
      <c r="C23" s="819" t="s">
        <v>552</v>
      </c>
      <c r="D23" s="819"/>
      <c r="E23" s="819"/>
      <c r="F23" s="819" t="s">
        <v>554</v>
      </c>
      <c r="G23" s="819"/>
    </row>
    <row r="24" spans="1:7" ht="42" customHeight="1" x14ac:dyDescent="0.35">
      <c r="A24" s="818"/>
      <c r="B24" s="818"/>
      <c r="C24" s="818"/>
      <c r="D24" s="818"/>
      <c r="E24" s="818"/>
      <c r="F24" s="818"/>
      <c r="G24" s="818"/>
    </row>
    <row r="25" spans="1:7" ht="42" customHeight="1" x14ac:dyDescent="0.35">
      <c r="A25" s="818"/>
      <c r="B25" s="818"/>
      <c r="C25" s="818"/>
      <c r="D25" s="818"/>
      <c r="E25" s="818"/>
      <c r="F25" s="818"/>
      <c r="G25" s="818"/>
    </row>
    <row r="26" spans="1:7" ht="42" customHeight="1" x14ac:dyDescent="0.35">
      <c r="A26" s="818"/>
      <c r="B26" s="818"/>
      <c r="C26" s="818"/>
      <c r="D26" s="818"/>
      <c r="E26" s="818"/>
      <c r="F26" s="818"/>
      <c r="G26" s="818"/>
    </row>
    <row r="27" spans="1:7" ht="42" customHeight="1" x14ac:dyDescent="0.35">
      <c r="A27" s="818"/>
      <c r="B27" s="818"/>
      <c r="C27" s="818"/>
      <c r="D27" s="818"/>
      <c r="E27" s="818"/>
      <c r="F27" s="818"/>
      <c r="G27" s="818"/>
    </row>
    <row r="28" spans="1:7" ht="42" customHeight="1" x14ac:dyDescent="0.35">
      <c r="A28" s="818"/>
      <c r="B28" s="818"/>
      <c r="C28" s="818"/>
      <c r="D28" s="818"/>
      <c r="E28" s="818"/>
      <c r="F28" s="818"/>
      <c r="G28" s="818"/>
    </row>
    <row r="29" spans="1:7" ht="10.5" customHeight="1" x14ac:dyDescent="0.35"/>
    <row r="30" spans="1:7" x14ac:dyDescent="0.35">
      <c r="A30" s="367" t="s">
        <v>555</v>
      </c>
    </row>
    <row r="31" spans="1:7" x14ac:dyDescent="0.35">
      <c r="A31" s="372" t="s">
        <v>556</v>
      </c>
      <c r="B31" s="553"/>
      <c r="C31" s="553"/>
      <c r="D31" s="553"/>
      <c r="E31" s="553"/>
      <c r="F31" s="553"/>
      <c r="G31" s="554"/>
    </row>
    <row r="32" spans="1:7" ht="20.65" customHeight="1" x14ac:dyDescent="0.35">
      <c r="A32" s="562"/>
      <c r="B32" s="822" t="s">
        <v>557</v>
      </c>
      <c r="C32" s="822"/>
      <c r="D32" s="822"/>
      <c r="E32" s="548" t="s">
        <v>558</v>
      </c>
      <c r="F32" s="549"/>
      <c r="G32" s="550"/>
    </row>
    <row r="33" spans="1:7" ht="20.65" customHeight="1" x14ac:dyDescent="0.35">
      <c r="A33" s="547"/>
      <c r="B33" s="822"/>
      <c r="C33" s="822"/>
      <c r="D33" s="822"/>
      <c r="E33" s="548" t="s">
        <v>497</v>
      </c>
      <c r="F33" s="824">
        <f>F8</f>
        <v>0</v>
      </c>
      <c r="G33" s="825"/>
    </row>
    <row r="34" spans="1:7" x14ac:dyDescent="0.35">
      <c r="A34" s="547"/>
      <c r="B34" s="551"/>
      <c r="C34" s="551"/>
      <c r="D34" s="551"/>
      <c r="E34" s="546" t="s">
        <v>559</v>
      </c>
      <c r="F34" s="820"/>
      <c r="G34" s="821"/>
    </row>
    <row r="35" spans="1:7" ht="7.9" customHeight="1" x14ac:dyDescent="0.35">
      <c r="A35" s="544"/>
      <c r="B35" s="516"/>
      <c r="C35" s="516"/>
      <c r="D35" s="516"/>
      <c r="E35" s="516"/>
      <c r="F35" s="516"/>
      <c r="G35" s="545"/>
    </row>
    <row r="37" spans="1:7" x14ac:dyDescent="0.35">
      <c r="A37" s="372" t="s">
        <v>560</v>
      </c>
      <c r="B37" s="553"/>
      <c r="C37" s="553"/>
      <c r="D37" s="553"/>
      <c r="E37" s="553"/>
      <c r="F37" s="553"/>
      <c r="G37" s="554"/>
    </row>
    <row r="38" spans="1:7" x14ac:dyDescent="0.35">
      <c r="A38" s="562"/>
      <c r="B38" s="822" t="s">
        <v>561</v>
      </c>
      <c r="C38" s="822"/>
      <c r="D38" s="822"/>
      <c r="E38" s="548" t="s">
        <v>558</v>
      </c>
      <c r="F38" s="549"/>
      <c r="G38" s="550"/>
    </row>
    <row r="39" spans="1:7" x14ac:dyDescent="0.35">
      <c r="A39" s="547"/>
      <c r="B39" s="822"/>
      <c r="C39" s="822"/>
      <c r="D39" s="822"/>
      <c r="E39" s="548" t="s">
        <v>497</v>
      </c>
      <c r="F39" s="549">
        <f>B12</f>
        <v>0</v>
      </c>
      <c r="G39" s="550"/>
    </row>
    <row r="40" spans="1:7" x14ac:dyDescent="0.35">
      <c r="A40" s="547"/>
      <c r="B40" s="551"/>
      <c r="C40" s="551"/>
      <c r="D40" s="551"/>
      <c r="E40" s="546" t="s">
        <v>559</v>
      </c>
      <c r="F40" s="820"/>
      <c r="G40" s="821"/>
    </row>
    <row r="41" spans="1:7" x14ac:dyDescent="0.35">
      <c r="A41" s="547"/>
      <c r="B41" s="551"/>
      <c r="C41" s="551"/>
      <c r="D41" s="551"/>
      <c r="E41" s="551"/>
      <c r="F41" s="551"/>
      <c r="G41" s="467"/>
    </row>
    <row r="42" spans="1:7" x14ac:dyDescent="0.35">
      <c r="A42" s="562"/>
      <c r="B42" s="551" t="s">
        <v>562</v>
      </c>
      <c r="C42" s="551"/>
      <c r="D42" s="551"/>
      <c r="E42" s="548" t="s">
        <v>558</v>
      </c>
      <c r="F42" s="549"/>
      <c r="G42" s="550"/>
    </row>
    <row r="43" spans="1:7" x14ac:dyDescent="0.35">
      <c r="A43" s="547"/>
      <c r="B43" s="551" t="s">
        <v>563</v>
      </c>
      <c r="C43" s="551"/>
      <c r="D43" s="551"/>
      <c r="E43" s="548" t="s">
        <v>497</v>
      </c>
      <c r="F43" s="549">
        <f>F39</f>
        <v>0</v>
      </c>
      <c r="G43" s="550"/>
    </row>
    <row r="44" spans="1:7" x14ac:dyDescent="0.35">
      <c r="A44" s="547"/>
      <c r="B44" s="551" t="s">
        <v>564</v>
      </c>
      <c r="C44" s="551"/>
      <c r="D44" s="551"/>
      <c r="E44" s="546" t="s">
        <v>559</v>
      </c>
      <c r="F44" s="820"/>
      <c r="G44" s="821"/>
    </row>
    <row r="45" spans="1:7" ht="8.25" customHeight="1" x14ac:dyDescent="0.35">
      <c r="A45" s="544"/>
      <c r="B45" s="516"/>
      <c r="C45" s="516"/>
      <c r="D45" s="516"/>
      <c r="E45" s="516"/>
      <c r="F45" s="516"/>
      <c r="G45" s="545"/>
    </row>
    <row r="47" spans="1:7" x14ac:dyDescent="0.35">
      <c r="A47" s="552" t="s">
        <v>565</v>
      </c>
      <c r="B47" s="553"/>
      <c r="C47" s="553"/>
      <c r="D47" s="553"/>
      <c r="E47" s="553"/>
      <c r="F47" s="553"/>
      <c r="G47" s="554"/>
    </row>
    <row r="48" spans="1:7" x14ac:dyDescent="0.35">
      <c r="A48" s="547" t="s">
        <v>566</v>
      </c>
      <c r="B48" s="551"/>
      <c r="C48" s="551"/>
      <c r="D48" s="551"/>
      <c r="E48" s="551"/>
      <c r="F48" s="551"/>
      <c r="G48" s="467"/>
    </row>
    <row r="49" spans="1:7" x14ac:dyDescent="0.35">
      <c r="A49" s="562"/>
      <c r="B49" s="551" t="s">
        <v>567</v>
      </c>
      <c r="C49" s="551"/>
      <c r="D49" s="551"/>
      <c r="E49" s="551"/>
      <c r="F49" s="551"/>
      <c r="G49" s="467"/>
    </row>
    <row r="50" spans="1:7" x14ac:dyDescent="0.35">
      <c r="A50" s="562"/>
      <c r="B50" s="551" t="s">
        <v>568</v>
      </c>
      <c r="C50" s="551"/>
      <c r="D50" s="551"/>
      <c r="E50" s="551"/>
      <c r="F50" s="551"/>
      <c r="G50" s="467"/>
    </row>
    <row r="51" spans="1:7" x14ac:dyDescent="0.35">
      <c r="A51" s="547"/>
      <c r="B51" s="59"/>
      <c r="C51" s="59"/>
      <c r="D51" s="59"/>
      <c r="E51" s="548" t="s">
        <v>558</v>
      </c>
      <c r="F51" s="549"/>
      <c r="G51" s="550"/>
    </row>
    <row r="52" spans="1:7" x14ac:dyDescent="0.35">
      <c r="A52" s="547"/>
      <c r="B52" s="59"/>
      <c r="C52" s="59"/>
      <c r="D52" s="59"/>
      <c r="E52" s="548" t="s">
        <v>497</v>
      </c>
      <c r="F52" s="820"/>
      <c r="G52" s="821"/>
    </row>
    <row r="53" spans="1:7" x14ac:dyDescent="0.35">
      <c r="A53" s="547"/>
      <c r="B53" s="59"/>
      <c r="C53" s="59"/>
      <c r="D53" s="59"/>
      <c r="E53" s="546" t="s">
        <v>559</v>
      </c>
      <c r="F53" s="820"/>
      <c r="G53" s="821"/>
    </row>
    <row r="54" spans="1:7" ht="12" customHeight="1" x14ac:dyDescent="0.35">
      <c r="A54" s="544"/>
      <c r="B54" s="516"/>
      <c r="C54" s="516"/>
      <c r="D54" s="516"/>
      <c r="E54" s="516"/>
      <c r="F54" s="516"/>
      <c r="G54" s="545"/>
    </row>
    <row r="55" spans="1:7" x14ac:dyDescent="0.35">
      <c r="A55" s="547" t="s">
        <v>569</v>
      </c>
      <c r="B55" s="551"/>
      <c r="C55" s="551"/>
      <c r="D55" s="551"/>
      <c r="E55" s="551"/>
      <c r="F55" s="551"/>
      <c r="G55" s="467"/>
    </row>
    <row r="56" spans="1:7" x14ac:dyDescent="0.35">
      <c r="A56" s="562"/>
      <c r="B56" s="551" t="s">
        <v>567</v>
      </c>
      <c r="C56" s="551"/>
      <c r="D56" s="551"/>
      <c r="E56" s="551"/>
      <c r="F56" s="551"/>
      <c r="G56" s="467"/>
    </row>
    <row r="57" spans="1:7" x14ac:dyDescent="0.35">
      <c r="A57" s="562"/>
      <c r="B57" s="551" t="s">
        <v>568</v>
      </c>
      <c r="C57" s="551"/>
      <c r="D57" s="551"/>
      <c r="E57" s="551"/>
      <c r="F57" s="551"/>
      <c r="G57" s="467"/>
    </row>
    <row r="58" spans="1:7" x14ac:dyDescent="0.35">
      <c r="A58" s="547"/>
      <c r="B58" s="59"/>
      <c r="C58" s="59"/>
      <c r="D58" s="59"/>
      <c r="E58" s="548" t="s">
        <v>558</v>
      </c>
      <c r="F58" s="549"/>
      <c r="G58" s="550"/>
    </row>
    <row r="59" spans="1:7" x14ac:dyDescent="0.35">
      <c r="A59" s="547"/>
      <c r="B59" s="59"/>
      <c r="C59" s="59"/>
      <c r="D59" s="59"/>
      <c r="E59" s="548" t="s">
        <v>497</v>
      </c>
      <c r="F59" s="820"/>
      <c r="G59" s="821"/>
    </row>
    <row r="60" spans="1:7" x14ac:dyDescent="0.35">
      <c r="A60" s="547"/>
      <c r="B60" s="59"/>
      <c r="C60" s="59"/>
      <c r="D60" s="59"/>
      <c r="E60" s="546" t="s">
        <v>559</v>
      </c>
      <c r="F60" s="820"/>
      <c r="G60" s="821"/>
    </row>
    <row r="61" spans="1:7" x14ac:dyDescent="0.35">
      <c r="A61" s="544"/>
      <c r="B61" s="516"/>
      <c r="C61" s="516"/>
      <c r="D61" s="516"/>
      <c r="E61" s="516"/>
      <c r="F61" s="516"/>
      <c r="G61" s="545"/>
    </row>
  </sheetData>
  <sheetProtection algorithmName="SHA-512" hashValue="/dOllFnpa1AEnRcxB1BW13z/1jCf5Cd2UobaGzi3HyRYT8IBW6SsX45blueg/n8+LHczYsOTHWr8N9HhhcSiWw==" saltValue="y2rMgJ+pEKZjOagjx8MzKw==" spinCount="100000" sheet="1" objects="1" scenarios="1"/>
  <mergeCells count="35">
    <mergeCell ref="F40:G40"/>
    <mergeCell ref="F44:G44"/>
    <mergeCell ref="F52:G52"/>
    <mergeCell ref="F53:G53"/>
    <mergeCell ref="F59:G59"/>
    <mergeCell ref="F60:G60"/>
    <mergeCell ref="B38:D39"/>
    <mergeCell ref="A2:G2"/>
    <mergeCell ref="A3:G3"/>
    <mergeCell ref="A5:B5"/>
    <mergeCell ref="F33:G33"/>
    <mergeCell ref="F34:G34"/>
    <mergeCell ref="B32:D33"/>
    <mergeCell ref="A27:B27"/>
    <mergeCell ref="C27:E27"/>
    <mergeCell ref="F27:G27"/>
    <mergeCell ref="A28:B28"/>
    <mergeCell ref="C28:E28"/>
    <mergeCell ref="F28:G28"/>
    <mergeCell ref="A25:B25"/>
    <mergeCell ref="C25:E25"/>
    <mergeCell ref="A26:B26"/>
    <mergeCell ref="C26:E26"/>
    <mergeCell ref="F26:G26"/>
    <mergeCell ref="A23:B23"/>
    <mergeCell ref="C23:E23"/>
    <mergeCell ref="F23:G23"/>
    <mergeCell ref="A24:B24"/>
    <mergeCell ref="C24:E24"/>
    <mergeCell ref="F24:G24"/>
    <mergeCell ref="A17:D17"/>
    <mergeCell ref="A16:D16"/>
    <mergeCell ref="A15:D15"/>
    <mergeCell ref="A18:E18"/>
    <mergeCell ref="F25:G25"/>
  </mergeCells>
  <printOptions horizontalCentered="1"/>
  <pageMargins left="0.7" right="0.7" top="0.75" bottom="0.17" header="0.3" footer="0.3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0</xdr:col>
                    <xdr:colOff>895350</xdr:colOff>
                    <xdr:row>31</xdr:row>
                    <xdr:rowOff>19050</xdr:rowOff>
                  </from>
                  <to>
                    <xdr:col>0</xdr:col>
                    <xdr:colOff>1133475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0</xdr:col>
                    <xdr:colOff>895350</xdr:colOff>
                    <xdr:row>41</xdr:row>
                    <xdr:rowOff>19050</xdr:rowOff>
                  </from>
                  <to>
                    <xdr:col>0</xdr:col>
                    <xdr:colOff>1133475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0</xdr:col>
                    <xdr:colOff>895350</xdr:colOff>
                    <xdr:row>48</xdr:row>
                    <xdr:rowOff>19050</xdr:rowOff>
                  </from>
                  <to>
                    <xdr:col>0</xdr:col>
                    <xdr:colOff>1133475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0</xdr:col>
                    <xdr:colOff>895350</xdr:colOff>
                    <xdr:row>49</xdr:row>
                    <xdr:rowOff>19050</xdr:rowOff>
                  </from>
                  <to>
                    <xdr:col>0</xdr:col>
                    <xdr:colOff>1133475</xdr:colOff>
                    <xdr:row>49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Check Box 5">
              <controlPr defaultSize="0" autoFill="0" autoLine="0" autoPict="0">
                <anchor moveWithCells="1">
                  <from>
                    <xdr:col>0</xdr:col>
                    <xdr:colOff>895350</xdr:colOff>
                    <xdr:row>55</xdr:row>
                    <xdr:rowOff>19050</xdr:rowOff>
                  </from>
                  <to>
                    <xdr:col>0</xdr:col>
                    <xdr:colOff>1133475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9" name="Check Box 6">
              <controlPr defaultSize="0" autoFill="0" autoLine="0" autoPict="0">
                <anchor moveWithCells="1">
                  <from>
                    <xdr:col>0</xdr:col>
                    <xdr:colOff>895350</xdr:colOff>
                    <xdr:row>56</xdr:row>
                    <xdr:rowOff>19050</xdr:rowOff>
                  </from>
                  <to>
                    <xdr:col>0</xdr:col>
                    <xdr:colOff>1133475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0" name="Check Box 7">
              <controlPr defaultSize="0" autoFill="0" autoLine="0" autoPict="0">
                <anchor moveWithCells="1">
                  <from>
                    <xdr:col>0</xdr:col>
                    <xdr:colOff>895350</xdr:colOff>
                    <xdr:row>37</xdr:row>
                    <xdr:rowOff>19050</xdr:rowOff>
                  </from>
                  <to>
                    <xdr:col>0</xdr:col>
                    <xdr:colOff>1133475</xdr:colOff>
                    <xdr:row>37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10</vt:i4>
      </vt:variant>
    </vt:vector>
  </HeadingPairs>
  <TitlesOfParts>
    <vt:vector size="20" baseType="lpstr">
      <vt:lpstr>คำชี้แจง</vt:lpstr>
      <vt:lpstr>เกณฑ์คะแนนตัวชี้วัด-ตอนที่ 1+2</vt:lpstr>
      <vt:lpstr>-สอน</vt:lpstr>
      <vt:lpstr>-วิจัยและงานวิชาการอื่น</vt:lpstr>
      <vt:lpstr>-บริการวิชาการ</vt:lpstr>
      <vt:lpstr>-ทำนุบำรุงศิลปวัฒนธรรม</vt:lpstr>
      <vt:lpstr>-อื่นๆ</vt:lpstr>
      <vt:lpstr>เอกสารแนบท้ายป.มบส.1 (ตอนที่ 3)</vt:lpstr>
      <vt:lpstr>ป.มบส.2</vt:lpstr>
      <vt:lpstr>ป.มบส.3</vt:lpstr>
      <vt:lpstr>'เกณฑ์คะแนนตัวชี้วัด-ตอนที่ 1+2'!Print_Area</vt:lpstr>
      <vt:lpstr>'-ทำนุบำรุงศิลปวัฒนธรรม'!Print_Area</vt:lpstr>
      <vt:lpstr>'-บริการวิชาการ'!Print_Area</vt:lpstr>
      <vt:lpstr>ป.มบส.2!Print_Area</vt:lpstr>
      <vt:lpstr>'-วิจัยและงานวิชาการอื่น'!Print_Area</vt:lpstr>
      <vt:lpstr>'-สอน'!Print_Area</vt:lpstr>
      <vt:lpstr>'-อื่นๆ'!Print_Area</vt:lpstr>
      <vt:lpstr>'เอกสารแนบท้ายป.มบส.1 (ตอนที่ 3)'!Print_Area</vt:lpstr>
      <vt:lpstr>'เกณฑ์คะแนนตัวชี้วัด-ตอนที่ 1+2'!Print_Titles</vt:lpstr>
      <vt:lpstr>'เอกสารแนบท้ายป.มบส.1 (ตอนที่ 3)'!Print_Titles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phisit wongwatthanakul</dc:creator>
  <cp:lastModifiedBy>Administrator</cp:lastModifiedBy>
  <cp:lastPrinted>2025-09-11T02:39:19Z</cp:lastPrinted>
  <dcterms:created xsi:type="dcterms:W3CDTF">2024-12-11T16:28:53Z</dcterms:created>
  <dcterms:modified xsi:type="dcterms:W3CDTF">2025-09-11T02:46:18Z</dcterms:modified>
</cp:coreProperties>
</file>